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DIO'!$A$2:$I$36</definedName>
    <definedName name="_xlnm.Print_Area" localSheetId="1">'PLAN PRIHODA'!$A$1:$N$51</definedName>
  </definedNames>
  <calcPr fullCalcOnLoad="1"/>
</workbook>
</file>

<file path=xl/sharedStrings.xml><?xml version="1.0" encoding="utf-8"?>
<sst xmlns="http://schemas.openxmlformats.org/spreadsheetml/2006/main" count="276" uniqueCount="133">
  <si>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</si>
  <si>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</si>
  <si>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</si>
  <si>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</si>
  <si>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</si>
  <si>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</si>
  <si>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</si>
  <si>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</si>
  <si>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</si>
  <si>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</si>
  <si>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</si>
  <si>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</si>
  <si>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</si>
  <si>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</si>
  <si>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</si>
  <si>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</si>
  <si>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</si>
  <si>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</si>
  <si>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</si>
  <si>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</si>
  <si>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</si>
  <si>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</si>
  <si>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</si>
  <si>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</si>
  <si>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</si>
  <si>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</si>
  <si>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</si>
  <si>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</si>
  <si>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</si>
  <si>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</si>
  <si>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</si>
  <si>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</si>
  <si>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</si>
  <si>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</si>
  <si>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</si>
  <si>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</si>
  <si>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</si>
  <si>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</si>
  <si>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</si>
  <si>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</si>
  <si>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</si>
  <si>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</si>
  <si>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</si>
  <si>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</si>
  <si>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</si>
  <si>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</si>
  <si>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</si>
  <si>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</si>
  <si>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</si>
  <si>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</si>
  <si>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</si>
  <si>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</si>
  <si>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</si>
  <si>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</si>
  <si>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Kxx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</si>
  <si>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</si>
  <si>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</si>
  <si>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</si>
  <si>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</si>
  <si>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</si>
  <si>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</si>
  <si>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</si>
  <si>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</si>
  <si>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</si>
  <si>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</si>
  <si>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</si>
  <si>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</si>
  <si>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</si>
  <si>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</si>
  <si>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</si>
  <si>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</si>
  <si>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</si>
  <si>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</si>
  <si>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</si>
  <si>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</si>
  <si>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</si>
  <si>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</si>
  <si>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</si>
  <si>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</si>
  <si>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</si>
  <si>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</si>
  <si>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</si>
  <si>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</si>
  <si>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</si>
  <si>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</si>
  <si>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</si>
  <si>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</si>
  <si>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</si>
  <si>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</si>
  <si>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</si>
  <si>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</si>
  <si>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</si>
  <si>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</si>
  <si>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Pomoći proračunskim korisnicima temeljem prijenosa EU sredstava (izvor-51 asistenti)</t>
  </si>
  <si>
    <t>2023. (druga razina računskog plana)</t>
  </si>
  <si>
    <t>Pomoći proračunskim korisnicima temeljem prijenosa EU sredstava (izvor 051 - asistenti)</t>
  </si>
  <si>
    <t>PRIJEDLOG PLANA ZA 2023. (druga razina računskog plana)</t>
  </si>
  <si>
    <t>Ukupno prihodi i primici za 2023.</t>
  </si>
  <si>
    <t>Ravnateljica:</t>
  </si>
  <si>
    <t>___________________</t>
  </si>
  <si>
    <t>Predsjednica ŠO:</t>
  </si>
  <si>
    <t>________________</t>
  </si>
  <si>
    <t>_______________</t>
  </si>
  <si>
    <t>_____________________</t>
  </si>
  <si>
    <t>_________________</t>
  </si>
  <si>
    <t>Prijedlog plana 
za 2022.</t>
  </si>
  <si>
    <t>Projekcija plana
za 2023.</t>
  </si>
  <si>
    <t>Projekcija plana 
za 2024.</t>
  </si>
  <si>
    <t>2022.</t>
  </si>
  <si>
    <t>2024. (druga razina računskog plana)</t>
  </si>
  <si>
    <t>Ukupno prihodi i primici za 2024.</t>
  </si>
  <si>
    <t>PRIJEDLOG PLANA ZA 2022. (četvrta razina računskog plana)</t>
  </si>
  <si>
    <t>PRIJEDLOG PLANA ZA 2024. (druga razina računskog plana)</t>
  </si>
  <si>
    <r>
      <t xml:space="preserve">Izmjena FINANCIJSKOG PLANA (proračunski korisnik) ZA 2022.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</t>
    </r>
  </si>
  <si>
    <t xml:space="preserve">Izmjena PLANA RASHODA I IZDATAKA </t>
  </si>
  <si>
    <t>IZMJENA prihoda za posebne namjene (izvor 043)</t>
  </si>
  <si>
    <t>Ostali rashodi poslovanja</t>
  </si>
  <si>
    <t>IZMJENA Decentralizirana sredstva (izvor 044)</t>
  </si>
  <si>
    <t>IZMJENA Ostale pomoći (izvor 052)</t>
  </si>
  <si>
    <t xml:space="preserve">Udžbenici </t>
  </si>
  <si>
    <t>Ostale nakdane građanima i kućanstvima u naravi</t>
  </si>
  <si>
    <t>Sudske pristojbe</t>
  </si>
  <si>
    <t>Sudski postupci</t>
  </si>
  <si>
    <t>Ostali nespomenuti rashodi poslovanja</t>
  </si>
  <si>
    <t>IZMJENA PLANA ZA 2022. (četvrta razina računskog plana)</t>
  </si>
  <si>
    <r>
      <t xml:space="preserve">IZMJENA PLANA PRIHODA I PRIMITAKA </t>
    </r>
    <r>
      <rPr>
        <b/>
        <sz val="14"/>
        <color indexed="10"/>
        <rFont val="Arial"/>
        <family val="2"/>
      </rPr>
      <t>(četvrta razina računskog plana)</t>
    </r>
  </si>
  <si>
    <t>IZMJENA PrihodA za posebne namjene (izvor 043)</t>
  </si>
  <si>
    <t>IZMJENA Ukupno prihodi i primici za 2022.</t>
  </si>
  <si>
    <t>IZMJENA Prijedlog plana 
za 2022.</t>
  </si>
  <si>
    <t>Oprema za filmsku grupu</t>
  </si>
  <si>
    <t>U Gornjem Mihaljevecu, 20.12.2022</t>
  </si>
  <si>
    <t>URBROJ: 2109-29/22-01/03</t>
  </si>
  <si>
    <t>KLASA: 400-02/22-01/01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</si>
</sst>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6" fillId="26" borderId="19" xfId="0" applyNumberFormat="1" applyFont="1" applyFill="1" applyBorder="1" applyAlignment="1" applyProtection="1">
      <alignment horizontal="center" vertical="center" wrapText="1"/>
      <protection/>
    </xf>
    <xf numFmtId="4" fontId="25" fillId="26" borderId="29" xfId="0" applyNumberFormat="1" applyFont="1" applyFill="1" applyBorder="1" applyAlignment="1" applyProtection="1">
      <alignment/>
      <protection/>
    </xf>
    <xf numFmtId="4" fontId="26" fillId="26" borderId="29" xfId="0" applyNumberFormat="1" applyFont="1" applyFill="1" applyBorder="1" applyAlignment="1" applyProtection="1">
      <alignment/>
      <protection/>
    </xf>
    <xf numFmtId="4" fontId="25" fillId="51" borderId="29" xfId="0" applyNumberFormat="1" applyFont="1" applyFill="1" applyBorder="1" applyAlignment="1" applyProtection="1">
      <alignment/>
      <protection/>
    </xf>
    <xf numFmtId="0" fontId="26" fillId="26" borderId="52" xfId="0" applyNumberFormat="1" applyFont="1" applyFill="1" applyBorder="1" applyAlignment="1" applyProtection="1">
      <alignment horizontal="center" vertical="center" wrapText="1"/>
      <protection/>
    </xf>
    <xf numFmtId="3" fontId="21" fillId="26" borderId="37" xfId="0" applyNumberFormat="1" applyFont="1" applyFill="1" applyBorder="1" applyAlignment="1">
      <alignment/>
    </xf>
    <xf numFmtId="1" fontId="21" fillId="0" borderId="56" xfId="0" applyNumberFormat="1" applyFont="1" applyBorder="1" applyAlignment="1">
      <alignment horizontal="left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/>
    </xf>
    <xf numFmtId="3" fontId="21" fillId="0" borderId="58" xfId="0" applyNumberFormat="1" applyFont="1" applyBorder="1" applyAlignment="1">
      <alignment horizontal="center" wrapText="1"/>
    </xf>
    <xf numFmtId="3" fontId="21" fillId="0" borderId="58" xfId="0" applyNumberFormat="1" applyFont="1" applyBorder="1" applyAlignment="1">
      <alignment horizontal="center" vertical="center" wrapText="1"/>
    </xf>
    <xf numFmtId="3" fontId="21" fillId="0" borderId="59" xfId="0" applyNumberFormat="1" applyFont="1" applyBorder="1" applyAlignment="1">
      <alignment horizontal="center" vertical="center" wrapText="1"/>
    </xf>
    <xf numFmtId="3" fontId="21" fillId="0" borderId="60" xfId="0" applyNumberFormat="1" applyFont="1" applyBorder="1" applyAlignment="1">
      <alignment horizontal="center" vertical="center" wrapText="1"/>
    </xf>
    <xf numFmtId="3" fontId="21" fillId="26" borderId="38" xfId="0" applyNumberFormat="1" applyFont="1" applyFill="1" applyBorder="1" applyAlignment="1">
      <alignment/>
    </xf>
    <xf numFmtId="3" fontId="21" fillId="26" borderId="59" xfId="0" applyNumberFormat="1" applyFont="1" applyFill="1" applyBorder="1" applyAlignment="1">
      <alignment horizontal="right" vertical="center" wrapText="1"/>
    </xf>
    <xf numFmtId="1" fontId="22" fillId="26" borderId="51" xfId="0" applyNumberFormat="1" applyFont="1" applyFill="1" applyBorder="1" applyAlignment="1">
      <alignment wrapText="1"/>
    </xf>
    <xf numFmtId="0" fontId="25" fillId="26" borderId="27" xfId="0" applyNumberFormat="1" applyFont="1" applyFill="1" applyBorder="1" applyAlignment="1" applyProtection="1">
      <alignment/>
      <protection/>
    </xf>
    <xf numFmtId="0" fontId="26" fillId="26" borderId="28" xfId="0" applyNumberFormat="1" applyFont="1" applyFill="1" applyBorder="1" applyAlignment="1" applyProtection="1">
      <alignment/>
      <protection/>
    </xf>
    <xf numFmtId="0" fontId="25" fillId="26" borderId="29" xfId="0" applyNumberFormat="1" applyFont="1" applyFill="1" applyBorder="1" applyAlignment="1" applyProtection="1">
      <alignment/>
      <protection/>
    </xf>
    <xf numFmtId="0" fontId="26" fillId="26" borderId="29" xfId="0" applyNumberFormat="1" applyFont="1" applyFill="1" applyBorder="1" applyAlignment="1" applyProtection="1">
      <alignment/>
      <protection/>
    </xf>
    <xf numFmtId="4" fontId="26" fillId="26" borderId="29" xfId="0" applyNumberFormat="1" applyFont="1" applyFill="1" applyBorder="1" applyAlignment="1" applyProtection="1">
      <alignment/>
      <protection/>
    </xf>
    <xf numFmtId="0" fontId="26" fillId="26" borderId="19" xfId="0" applyNumberFormat="1" applyFont="1" applyFill="1" applyBorder="1" applyAlignment="1" applyProtection="1">
      <alignment horizontal="center" wrapText="1"/>
      <protection/>
    </xf>
    <xf numFmtId="3" fontId="33" fillId="26" borderId="19" xfId="0" applyNumberFormat="1" applyFont="1" applyFill="1" applyBorder="1" applyAlignment="1">
      <alignment horizontal="right"/>
    </xf>
    <xf numFmtId="3" fontId="33" fillId="51" borderId="19" xfId="0" applyNumberFormat="1" applyFont="1" applyFill="1" applyBorder="1" applyAlignment="1">
      <alignment horizontal="right"/>
    </xf>
    <xf numFmtId="3" fontId="33" fillId="51" borderId="19" xfId="0" applyNumberFormat="1" applyFont="1" applyFill="1" applyBorder="1" applyAlignment="1" applyProtection="1">
      <alignment horizontal="right" wrapText="1"/>
      <protection/>
    </xf>
    <xf numFmtId="3" fontId="21" fillId="26" borderId="39" xfId="0" applyNumberFormat="1" applyFont="1" applyFill="1" applyBorder="1" applyAlignment="1">
      <alignment/>
    </xf>
    <xf numFmtId="4" fontId="22" fillId="26" borderId="53" xfId="0" applyNumberFormat="1" applyFont="1" applyFill="1" applyBorder="1" applyAlignment="1">
      <alignment/>
    </xf>
    <xf numFmtId="4" fontId="26" fillId="51" borderId="29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61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1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NumberFormat="1" applyFill="1" applyBorder="1" applyAlignment="1" applyProtection="1">
      <alignment/>
      <protection/>
    </xf>
    <xf numFmtId="4" fontId="22" fillId="0" borderId="64" xfId="0" applyNumberFormat="1" applyFont="1" applyBorder="1" applyAlignment="1">
      <alignment horizontal="center"/>
    </xf>
    <xf numFmtId="4" fontId="22" fillId="0" borderId="65" xfId="0" applyNumberFormat="1" applyFont="1" applyBorder="1" applyAlignment="1">
      <alignment horizontal="center"/>
    </xf>
    <xf numFmtId="4" fontId="0" fillId="0" borderId="65" xfId="0" applyNumberFormat="1" applyFill="1" applyBorder="1" applyAlignment="1" applyProtection="1">
      <alignment/>
      <protection/>
    </xf>
    <xf numFmtId="4" fontId="0" fillId="0" borderId="66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4" fontId="22" fillId="26" borderId="64" xfId="0" applyNumberFormat="1" applyFont="1" applyFill="1" applyBorder="1" applyAlignment="1">
      <alignment horizontal="center"/>
    </xf>
    <xf numFmtId="4" fontId="22" fillId="26" borderId="65" xfId="0" applyNumberFormat="1" applyFont="1" applyFill="1" applyBorder="1" applyAlignment="1">
      <alignment horizontal="center"/>
    </xf>
    <xf numFmtId="4" fontId="0" fillId="26" borderId="65" xfId="0" applyNumberFormat="1" applyFill="1" applyBorder="1" applyAlignment="1" applyProtection="1">
      <alignment/>
      <protection/>
    </xf>
    <xf numFmtId="4" fontId="0" fillId="26" borderId="66" xfId="0" applyNumberForma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625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625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58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58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47"/>
  <sheetViews>
    <sheetView tabSelected="1" view="pageBreakPreview" zoomScale="120" zoomScaleSheetLayoutView="120" zoomScalePageLayoutView="0" workbookViewId="0" topLeftCell="A1">
      <selection activeCell="E32" sqref="E3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7" width="15.8515625" style="3" bestFit="1" customWidth="1"/>
    <col min="8" max="8" width="14.57421875" style="3" customWidth="1"/>
    <col min="9" max="9" width="16.7109375" style="3" customWidth="1"/>
    <col min="10" max="10" width="11.421875" style="3" customWidth="1"/>
    <col min="11" max="11" width="16.28125" style="3" bestFit="1" customWidth="1"/>
    <col min="12" max="12" width="21.7109375" style="3" bestFit="1" customWidth="1"/>
    <col min="13" max="16384" width="11.421875" style="3" customWidth="1"/>
  </cols>
  <sheetData>
    <row r="2" spans="1:9" ht="15">
      <c r="A2" s="188"/>
      <c r="B2" s="188"/>
      <c r="C2" s="188"/>
      <c r="D2" s="188"/>
      <c r="E2" s="188"/>
      <c r="F2" s="188"/>
      <c r="G2" s="188"/>
      <c r="H2" s="188"/>
      <c r="I2" s="188"/>
    </row>
    <row r="3" spans="1:9" ht="48" customHeight="1">
      <c r="A3" s="182" t="s">
        <v>113</v>
      </c>
      <c r="B3" s="182"/>
      <c r="C3" s="182"/>
      <c r="D3" s="182"/>
      <c r="E3" s="182"/>
      <c r="F3" s="182"/>
      <c r="G3" s="182"/>
      <c r="H3" s="182"/>
      <c r="I3" s="182"/>
    </row>
    <row r="4" spans="1:9" s="48" customFormat="1" ht="26.25" customHeight="1">
      <c r="A4" s="182" t="s">
        <v>24</v>
      </c>
      <c r="B4" s="182"/>
      <c r="C4" s="182"/>
      <c r="D4" s="182"/>
      <c r="E4" s="182"/>
      <c r="F4" s="182"/>
      <c r="G4" s="182"/>
      <c r="H4" s="189"/>
      <c r="I4" s="189"/>
    </row>
    <row r="5" spans="1:5" ht="2.25" customHeight="1">
      <c r="A5" s="49"/>
      <c r="B5" s="50"/>
      <c r="C5" s="50"/>
      <c r="D5" s="50"/>
      <c r="E5" s="50"/>
    </row>
    <row r="6" spans="1:10" ht="50.25" customHeight="1">
      <c r="A6" s="51"/>
      <c r="B6" s="52"/>
      <c r="C6" s="52"/>
      <c r="D6" s="53"/>
      <c r="E6" s="54"/>
      <c r="F6" s="55" t="s">
        <v>105</v>
      </c>
      <c r="G6" s="161" t="s">
        <v>128</v>
      </c>
      <c r="H6" s="55" t="s">
        <v>106</v>
      </c>
      <c r="I6" s="56" t="s">
        <v>107</v>
      </c>
      <c r="J6" s="57"/>
    </row>
    <row r="7" spans="1:10" ht="27.75" customHeight="1">
      <c r="A7" s="190" t="s">
        <v>26</v>
      </c>
      <c r="B7" s="176"/>
      <c r="C7" s="176"/>
      <c r="D7" s="176"/>
      <c r="E7" s="191"/>
      <c r="F7" s="71">
        <f>+F8+F9</f>
        <v>3921094</v>
      </c>
      <c r="G7" s="162">
        <f>+G8+G9</f>
        <v>4312600</v>
      </c>
      <c r="H7" s="71">
        <f>+H8+H9</f>
        <v>3903600</v>
      </c>
      <c r="I7" s="71">
        <f>+I8+I9</f>
        <v>3705600</v>
      </c>
      <c r="J7" s="69"/>
    </row>
    <row r="8" spans="1:9" ht="22.5" customHeight="1">
      <c r="A8" s="173" t="s">
        <v>0</v>
      </c>
      <c r="B8" s="174"/>
      <c r="C8" s="174"/>
      <c r="D8" s="174"/>
      <c r="E8" s="181"/>
      <c r="F8" s="74">
        <f>SUM('PLAN PRIHODA'!B17+'PLAN PRIHODA'!C17+'PLAN PRIHODA'!D17+'PLAN PRIHODA'!F17+'PLAN PRIHODA'!H17+'PLAN PRIHODA'!I17+'PLAN PRIHODA'!K17+'PLAN PRIHODA'!L17)</f>
        <v>3921094</v>
      </c>
      <c r="G8" s="162">
        <v>4312600</v>
      </c>
      <c r="H8" s="74">
        <f>SUM('PLAN PRIHODA'!B31+'PLAN PRIHODA'!C31+'PLAN PRIHODA'!D31+'PLAN PRIHODA'!F31+'PLAN PRIHODA'!H31+'PLAN PRIHODA'!I31+'PLAN PRIHODA'!K31+'PLAN PRIHODA'!L31)</f>
        <v>3903600</v>
      </c>
      <c r="I8" s="74">
        <f>SUM('PLAN PRIHODA'!B44+'PLAN PRIHODA'!C44+'PLAN PRIHODA'!D44+'PLAN PRIHODA'!F44+'PLAN PRIHODA'!H44+'PLAN PRIHODA'!I44+'PLAN PRIHODA'!K44+'PLAN PRIHODA'!L44+'PLAN PRIHODA'!M44)</f>
        <v>3705600</v>
      </c>
    </row>
    <row r="9" spans="1:9" ht="22.5" customHeight="1">
      <c r="A9" s="177" t="s">
        <v>28</v>
      </c>
      <c r="B9" s="178"/>
      <c r="C9" s="178"/>
      <c r="D9" s="178"/>
      <c r="E9" s="179"/>
      <c r="F9" s="74">
        <v>0</v>
      </c>
      <c r="G9" s="163">
        <v>0</v>
      </c>
      <c r="H9" s="74">
        <v>0</v>
      </c>
      <c r="I9" s="74">
        <f>SUM('PLAN PRIHODA'!O17)</f>
        <v>0</v>
      </c>
    </row>
    <row r="10" spans="1:9" ht="22.5" customHeight="1">
      <c r="A10" s="70" t="s">
        <v>27</v>
      </c>
      <c r="B10" s="73"/>
      <c r="C10" s="73"/>
      <c r="D10" s="73"/>
      <c r="E10" s="73"/>
      <c r="F10" s="71">
        <f>SUM(F11:F12)</f>
        <v>3965600</v>
      </c>
      <c r="G10" s="162">
        <f>SUM(G11:G12)</f>
        <v>4312600</v>
      </c>
      <c r="H10" s="71">
        <f>SUM(H11:H12)</f>
        <v>3903600</v>
      </c>
      <c r="I10" s="71">
        <f>SUM(I11:I12)</f>
        <v>3705600</v>
      </c>
    </row>
    <row r="11" spans="1:11" ht="22.5" customHeight="1">
      <c r="A11" s="186" t="s">
        <v>1</v>
      </c>
      <c r="B11" s="174"/>
      <c r="C11" s="174"/>
      <c r="D11" s="174"/>
      <c r="E11" s="187"/>
      <c r="F11" s="74">
        <f>SUM('PLAN RASHODA I IZDATAKA'!C9+'PLAN RASHODA I IZDATAKA'!C58)</f>
        <v>3885600</v>
      </c>
      <c r="G11" s="162">
        <f>SUM('PLAN RASHODA I IZDATAKA'!D9+'PLAN RASHODA I IZDATAKA'!D58)</f>
        <v>4265600</v>
      </c>
      <c r="H11" s="74">
        <f>SUM('PLAN RASHODA I IZDATAKA'!C108+'PLAN RASHODA I IZDATAKA'!C114)</f>
        <v>3903600</v>
      </c>
      <c r="I11" s="74">
        <f>SUM('PLAN RASHODA I IZDATAKA'!C129+'PLAN RASHODA I IZDATAKA'!C135)</f>
        <v>3705600</v>
      </c>
      <c r="J11" s="38"/>
      <c r="K11" s="38"/>
    </row>
    <row r="12" spans="1:11" ht="22.5" customHeight="1">
      <c r="A12" s="180" t="s">
        <v>29</v>
      </c>
      <c r="B12" s="181"/>
      <c r="C12" s="181"/>
      <c r="D12" s="181"/>
      <c r="E12" s="181"/>
      <c r="F12" s="58">
        <f>SUM('PLAN RASHODA I IZDATAKA'!C78)</f>
        <v>80000</v>
      </c>
      <c r="G12" s="162">
        <f>SUM('PLAN RASHODA I IZDATAKA'!D78)</f>
        <v>47000</v>
      </c>
      <c r="H12" s="58">
        <f>SUM('PLAN RASHODA I IZDATAKA'!C117)</f>
        <v>0</v>
      </c>
      <c r="I12" s="59">
        <f>SUM('PLAN RASHODA I IZDATAKA'!C137)</f>
        <v>0</v>
      </c>
      <c r="J12" s="38"/>
      <c r="K12" s="38"/>
    </row>
    <row r="13" spans="1:11" ht="22.5" customHeight="1">
      <c r="A13" s="175" t="s">
        <v>2</v>
      </c>
      <c r="B13" s="176"/>
      <c r="C13" s="176"/>
      <c r="D13" s="176"/>
      <c r="E13" s="176"/>
      <c r="F13" s="72">
        <f>+F7-F10</f>
        <v>-44506</v>
      </c>
      <c r="G13" s="164">
        <f>+G7-G10</f>
        <v>0</v>
      </c>
      <c r="H13" s="72">
        <f>+H7-H10</f>
        <v>0</v>
      </c>
      <c r="I13" s="72">
        <f>+I7-I10</f>
        <v>0</v>
      </c>
      <c r="K13" s="38"/>
    </row>
    <row r="14" spans="1:9" ht="25.5" customHeight="1">
      <c r="A14" s="182"/>
      <c r="B14" s="171"/>
      <c r="C14" s="171"/>
      <c r="D14" s="171"/>
      <c r="E14" s="171"/>
      <c r="F14" s="172"/>
      <c r="G14" s="172"/>
      <c r="H14" s="172"/>
      <c r="I14" s="172"/>
    </row>
    <row r="15" spans="1:11" ht="27.75" customHeight="1">
      <c r="A15" s="51"/>
      <c r="B15" s="52"/>
      <c r="C15" s="52"/>
      <c r="D15" s="53"/>
      <c r="E15" s="54"/>
      <c r="F15" s="55" t="s">
        <v>105</v>
      </c>
      <c r="G15" s="55" t="s">
        <v>105</v>
      </c>
      <c r="H15" s="55" t="s">
        <v>106</v>
      </c>
      <c r="I15" s="56" t="s">
        <v>107</v>
      </c>
      <c r="K15" s="38"/>
    </row>
    <row r="16" spans="1:11" ht="30.75" customHeight="1">
      <c r="A16" s="183" t="s">
        <v>30</v>
      </c>
      <c r="B16" s="184"/>
      <c r="C16" s="184"/>
      <c r="D16" s="184"/>
      <c r="E16" s="185"/>
      <c r="F16" s="75">
        <v>25494</v>
      </c>
      <c r="G16" s="75">
        <v>25494</v>
      </c>
      <c r="H16" s="75">
        <v>0</v>
      </c>
      <c r="I16" s="76">
        <v>0</v>
      </c>
      <c r="K16" s="38"/>
    </row>
    <row r="17" spans="1:11" ht="34.5" customHeight="1">
      <c r="A17" s="192" t="s">
        <v>31</v>
      </c>
      <c r="B17" s="193"/>
      <c r="C17" s="193"/>
      <c r="D17" s="193"/>
      <c r="E17" s="194"/>
      <c r="F17" s="77">
        <v>25494</v>
      </c>
      <c r="G17" s="77">
        <v>25494</v>
      </c>
      <c r="H17" s="77">
        <v>0</v>
      </c>
      <c r="I17" s="72">
        <v>0</v>
      </c>
      <c r="K17" s="38"/>
    </row>
    <row r="18" spans="1:11" s="43" customFormat="1" ht="25.5" customHeight="1">
      <c r="A18" s="170"/>
      <c r="B18" s="171"/>
      <c r="C18" s="171"/>
      <c r="D18" s="171"/>
      <c r="E18" s="171"/>
      <c r="F18" s="172"/>
      <c r="G18" s="172"/>
      <c r="H18" s="172"/>
      <c r="I18" s="172"/>
      <c r="K18" s="78"/>
    </row>
    <row r="19" spans="1:12" s="43" customFormat="1" ht="27.75" customHeight="1">
      <c r="A19" s="51"/>
      <c r="B19" s="52"/>
      <c r="C19" s="52"/>
      <c r="D19" s="53"/>
      <c r="E19" s="54"/>
      <c r="F19" s="55" t="s">
        <v>105</v>
      </c>
      <c r="G19" s="55" t="s">
        <v>105</v>
      </c>
      <c r="H19" s="55" t="s">
        <v>106</v>
      </c>
      <c r="I19" s="56" t="s">
        <v>107</v>
      </c>
      <c r="K19" s="78"/>
      <c r="L19" s="78"/>
    </row>
    <row r="20" spans="1:11" s="43" customFormat="1" ht="22.5" customHeight="1">
      <c r="A20" s="173" t="s">
        <v>3</v>
      </c>
      <c r="B20" s="174"/>
      <c r="C20" s="174"/>
      <c r="D20" s="174"/>
      <c r="E20" s="174"/>
      <c r="F20" s="58">
        <f>SUM('PLAN PRIHODA'!N17)</f>
        <v>0</v>
      </c>
      <c r="G20" s="58">
        <f>SUM('PLAN PRIHODA'!O17)</f>
        <v>0</v>
      </c>
      <c r="H20" s="58">
        <f>SUM('PLAN PRIHODA'!N31)</f>
        <v>0</v>
      </c>
      <c r="I20" s="58">
        <f>SUM('PLAN PRIHODA'!N44)</f>
        <v>0</v>
      </c>
      <c r="K20" s="78"/>
    </row>
    <row r="21" spans="1:9" s="43" customFormat="1" ht="23.25" customHeight="1">
      <c r="A21" s="173" t="s">
        <v>4</v>
      </c>
      <c r="B21" s="174"/>
      <c r="C21" s="174"/>
      <c r="D21" s="174"/>
      <c r="E21" s="174"/>
      <c r="F21" s="58">
        <f>SUM('PLAN RASHODA I IZDATAKA'!C89)</f>
        <v>0</v>
      </c>
      <c r="G21" s="58">
        <f>SUM('PLAN RASHODA I IZDATAKA'!D89)</f>
        <v>0</v>
      </c>
      <c r="H21" s="58">
        <f>SUM('PLAN RASHODA I IZDATAKA'!C120)</f>
        <v>0</v>
      </c>
      <c r="I21" s="58">
        <f>SUM('PLAN RASHODA I IZDATAKA'!C140)</f>
        <v>0</v>
      </c>
    </row>
    <row r="22" spans="1:12" s="43" customFormat="1" ht="22.5" customHeight="1">
      <c r="A22" s="175" t="s">
        <v>5</v>
      </c>
      <c r="B22" s="176"/>
      <c r="C22" s="176"/>
      <c r="D22" s="176"/>
      <c r="E22" s="176"/>
      <c r="F22" s="71">
        <f>F20-F21</f>
        <v>0</v>
      </c>
      <c r="G22" s="71">
        <f>G20-G21</f>
        <v>0</v>
      </c>
      <c r="H22" s="71">
        <f>H20-H21</f>
        <v>0</v>
      </c>
      <c r="I22" s="71">
        <f>I20-I21</f>
        <v>0</v>
      </c>
      <c r="K22" s="79"/>
      <c r="L22" s="78"/>
    </row>
    <row r="23" spans="1:9" s="43" customFormat="1" ht="25.5" customHeight="1">
      <c r="A23" s="170"/>
      <c r="B23" s="171"/>
      <c r="C23" s="171"/>
      <c r="D23" s="171"/>
      <c r="E23" s="171"/>
      <c r="F23" s="172"/>
      <c r="G23" s="172"/>
      <c r="H23" s="172"/>
      <c r="I23" s="172"/>
    </row>
    <row r="24" spans="1:9" s="43" customFormat="1" ht="22.5" customHeight="1">
      <c r="A24" s="186" t="s">
        <v>6</v>
      </c>
      <c r="B24" s="174"/>
      <c r="C24" s="174"/>
      <c r="D24" s="174"/>
      <c r="E24" s="174"/>
      <c r="F24" s="58"/>
      <c r="G24" s="58"/>
      <c r="H24" s="58">
        <f>IF((H13+H17+H22)&lt;&gt;0,"NESLAGANJE ZBROJA",(H13+H17+H22))</f>
        <v>0</v>
      </c>
      <c r="I24" s="58">
        <f>IF((I13+I17+I22)&lt;&gt;0,"NESLAGANJE ZBROJA",(I13+I17+I22))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9" ht="42" customHeight="1">
      <c r="A26" s="168" t="s">
        <v>32</v>
      </c>
      <c r="B26" s="169"/>
      <c r="C26" s="169"/>
      <c r="D26" s="169"/>
      <c r="E26" s="169"/>
      <c r="F26" s="169"/>
      <c r="G26" s="169"/>
      <c r="H26" s="169"/>
      <c r="I26" s="169"/>
    </row>
    <row r="27" ht="12.75">
      <c r="E27" s="80"/>
    </row>
    <row r="29" spans="3:8" ht="12.75">
      <c r="C29" s="3" t="s">
        <v>98</v>
      </c>
      <c r="H29" s="3" t="s">
        <v>100</v>
      </c>
    </row>
    <row r="31" spans="3:9" ht="12.75">
      <c r="C31" s="3" t="s">
        <v>99</v>
      </c>
      <c r="F31" s="38"/>
      <c r="G31" s="38"/>
      <c r="H31" s="38" t="s">
        <v>101</v>
      </c>
      <c r="I31" s="38"/>
    </row>
    <row r="32" spans="6:9" ht="12.75">
      <c r="F32" s="38"/>
      <c r="G32" s="38"/>
      <c r="H32" s="38"/>
      <c r="I32" s="38"/>
    </row>
    <row r="33" spans="2:9" ht="12.75">
      <c r="B33" s="3" t="s">
        <v>132</v>
      </c>
      <c r="F33" s="38"/>
      <c r="G33" s="38"/>
      <c r="H33" s="38"/>
      <c r="I33" s="38"/>
    </row>
    <row r="34" spans="2:9" ht="12.75">
      <c r="B34" s="3" t="s">
        <v>131</v>
      </c>
      <c r="F34" s="38"/>
      <c r="G34" s="38"/>
      <c r="H34" s="38"/>
      <c r="I34" s="38"/>
    </row>
    <row r="35" spans="2:9" ht="12.75">
      <c r="B35" s="3" t="s">
        <v>130</v>
      </c>
      <c r="E35" s="81"/>
      <c r="F35" s="40"/>
      <c r="G35" s="40"/>
      <c r="H35" s="40"/>
      <c r="I35" s="40"/>
    </row>
    <row r="36" spans="5:9" ht="12.75">
      <c r="E36" s="81"/>
      <c r="F36" s="38"/>
      <c r="G36" s="38"/>
      <c r="H36" s="38"/>
      <c r="I36" s="38"/>
    </row>
    <row r="37" spans="5:9" ht="12.75">
      <c r="E37" s="81"/>
      <c r="F37" s="38"/>
      <c r="G37" s="38"/>
      <c r="H37" s="38"/>
      <c r="I37" s="38"/>
    </row>
    <row r="38" spans="5:9" ht="12.75">
      <c r="E38" s="81"/>
      <c r="F38" s="38"/>
      <c r="G38" s="38"/>
      <c r="H38" s="38"/>
      <c r="I38" s="38"/>
    </row>
    <row r="39" spans="5:9" ht="12.75">
      <c r="E39" s="81"/>
      <c r="F39" s="38"/>
      <c r="G39" s="38"/>
      <c r="H39" s="38"/>
      <c r="I39" s="38"/>
    </row>
    <row r="40" ht="12.75">
      <c r="E40" s="81"/>
    </row>
    <row r="45" spans="6:7" ht="12.75">
      <c r="F45" s="38"/>
      <c r="G45" s="38"/>
    </row>
    <row r="46" spans="6:7" ht="12.75">
      <c r="F46" s="38"/>
      <c r="G46" s="38"/>
    </row>
    <row r="47" spans="6:7" ht="12.75">
      <c r="F47" s="38"/>
      <c r="G47" s="38"/>
    </row>
  </sheetData>
  <sheetProtection/>
  <mergeCells count="19">
    <mergeCell ref="A23:I23"/>
    <mergeCell ref="A24:E24"/>
    <mergeCell ref="A11:E11"/>
    <mergeCell ref="A2:I2"/>
    <mergeCell ref="A3:I3"/>
    <mergeCell ref="A4:I4"/>
    <mergeCell ref="A7:E7"/>
    <mergeCell ref="A8:E8"/>
    <mergeCell ref="A17:E17"/>
    <mergeCell ref="A26:I26"/>
    <mergeCell ref="A18:I18"/>
    <mergeCell ref="A20:E20"/>
    <mergeCell ref="A21:E21"/>
    <mergeCell ref="A22:E22"/>
    <mergeCell ref="A9:E9"/>
    <mergeCell ref="A12:E12"/>
    <mergeCell ref="A13:E13"/>
    <mergeCell ref="A14:I14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0"/>
  <sheetViews>
    <sheetView view="pageBreakPreview" zoomScale="90" zoomScaleSheetLayoutView="90" zoomScalePageLayoutView="0" workbookViewId="0" topLeftCell="A1">
      <selection activeCell="J17" sqref="J1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5" width="17.57421875" style="44" customWidth="1"/>
    <col min="6" max="11" width="17.57421875" style="3" customWidth="1"/>
    <col min="12" max="12" width="15.421875" style="3" customWidth="1"/>
    <col min="13" max="13" width="14.28125" style="3" customWidth="1"/>
    <col min="14" max="14" width="12.7109375" style="3" customWidth="1"/>
    <col min="15" max="16384" width="11.421875" style="3" customWidth="1"/>
  </cols>
  <sheetData>
    <row r="1" spans="1:14" ht="24" customHeight="1">
      <c r="A1" s="182" t="s">
        <v>125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95"/>
      <c r="M1" s="195"/>
      <c r="N1" s="195"/>
    </row>
    <row r="2" spans="1:14" s="1" customFormat="1" ht="13.5" thickBot="1">
      <c r="A2" s="9"/>
      <c r="K2" s="10"/>
      <c r="N2" s="10" t="s">
        <v>7</v>
      </c>
    </row>
    <row r="3" spans="1:14" s="1" customFormat="1" ht="26.25" customHeight="1" thickBot="1">
      <c r="A3" s="65" t="s">
        <v>8</v>
      </c>
      <c r="B3" s="196" t="s">
        <v>108</v>
      </c>
      <c r="C3" s="197"/>
      <c r="D3" s="197"/>
      <c r="E3" s="197"/>
      <c r="F3" s="197"/>
      <c r="G3" s="197"/>
      <c r="H3" s="197"/>
      <c r="I3" s="197"/>
      <c r="J3" s="197"/>
      <c r="K3" s="197"/>
      <c r="L3" s="198"/>
      <c r="M3" s="198"/>
      <c r="N3" s="199"/>
    </row>
    <row r="4" spans="1:14" s="1" customFormat="1" ht="90" thickBot="1">
      <c r="A4" s="66" t="s">
        <v>39</v>
      </c>
      <c r="B4" s="127" t="s">
        <v>44</v>
      </c>
      <c r="C4" s="127" t="s">
        <v>45</v>
      </c>
      <c r="D4" s="127" t="s">
        <v>46</v>
      </c>
      <c r="E4" s="144" t="s">
        <v>126</v>
      </c>
      <c r="F4" s="127" t="s">
        <v>47</v>
      </c>
      <c r="G4" s="144" t="s">
        <v>117</v>
      </c>
      <c r="H4" s="127" t="s">
        <v>48</v>
      </c>
      <c r="I4" s="127" t="s">
        <v>49</v>
      </c>
      <c r="J4" s="144" t="s">
        <v>118</v>
      </c>
      <c r="K4" s="127" t="s">
        <v>95</v>
      </c>
      <c r="L4" s="144" t="s">
        <v>50</v>
      </c>
      <c r="M4" s="127" t="s">
        <v>51</v>
      </c>
      <c r="N4" s="127" t="s">
        <v>52</v>
      </c>
    </row>
    <row r="5" spans="1:14" s="1" customFormat="1" ht="12.75" customHeight="1">
      <c r="A5" s="101">
        <v>6381</v>
      </c>
      <c r="B5" s="102"/>
      <c r="C5" s="103"/>
      <c r="D5" s="104"/>
      <c r="E5" s="104"/>
      <c r="F5" s="105"/>
      <c r="G5" s="105"/>
      <c r="H5" s="105"/>
      <c r="I5" s="106"/>
      <c r="J5" s="106"/>
      <c r="K5" s="107">
        <v>19000</v>
      </c>
      <c r="L5" s="107"/>
      <c r="M5" s="107"/>
      <c r="N5" s="107"/>
    </row>
    <row r="6" spans="1:14" s="1" customFormat="1" ht="12.75" customHeight="1">
      <c r="A6" s="146">
        <v>636</v>
      </c>
      <c r="B6" s="147"/>
      <c r="C6" s="148"/>
      <c r="D6" s="149"/>
      <c r="E6" s="149"/>
      <c r="F6" s="150"/>
      <c r="G6" s="150"/>
      <c r="H6" s="150"/>
      <c r="I6" s="151"/>
      <c r="J6" s="154">
        <v>3794000</v>
      </c>
      <c r="K6" s="152"/>
      <c r="L6" s="152"/>
      <c r="M6" s="152"/>
      <c r="N6" s="152"/>
    </row>
    <row r="7" spans="1:14" s="1" customFormat="1" ht="12.75">
      <c r="A7" s="108">
        <v>652</v>
      </c>
      <c r="B7" s="109"/>
      <c r="C7" s="110"/>
      <c r="D7" s="110"/>
      <c r="E7" s="145">
        <v>212000</v>
      </c>
      <c r="F7" s="110"/>
      <c r="G7" s="110"/>
      <c r="H7" s="110"/>
      <c r="I7" s="111"/>
      <c r="J7" s="111"/>
      <c r="K7" s="112"/>
      <c r="L7" s="112"/>
      <c r="M7" s="112"/>
      <c r="N7" s="112"/>
    </row>
    <row r="8" spans="1:14" s="1" customFormat="1" ht="12.75">
      <c r="A8" s="108">
        <v>653</v>
      </c>
      <c r="B8" s="109"/>
      <c r="C8" s="110"/>
      <c r="D8" s="110"/>
      <c r="E8" s="110"/>
      <c r="F8" s="110"/>
      <c r="G8" s="110"/>
      <c r="H8" s="110"/>
      <c r="I8" s="111"/>
      <c r="J8" s="111"/>
      <c r="K8" s="112"/>
      <c r="L8" s="112"/>
      <c r="M8" s="112"/>
      <c r="N8" s="112"/>
    </row>
    <row r="9" spans="1:14" s="1" customFormat="1" ht="12.75">
      <c r="A9" s="108">
        <v>661</v>
      </c>
      <c r="B9" s="109"/>
      <c r="C9" s="110"/>
      <c r="D9" s="110"/>
      <c r="E9" s="110"/>
      <c r="F9" s="110"/>
      <c r="G9" s="110"/>
      <c r="H9" s="110"/>
      <c r="I9" s="111"/>
      <c r="J9" s="111"/>
      <c r="K9" s="112"/>
      <c r="L9" s="112"/>
      <c r="M9" s="112"/>
      <c r="N9" s="112"/>
    </row>
    <row r="10" spans="1:14" s="1" customFormat="1" ht="12.75">
      <c r="A10" s="108">
        <v>663</v>
      </c>
      <c r="B10" s="109"/>
      <c r="C10" s="110"/>
      <c r="D10" s="110"/>
      <c r="E10" s="110"/>
      <c r="F10" s="110"/>
      <c r="G10" s="110"/>
      <c r="H10" s="110"/>
      <c r="I10" s="111"/>
      <c r="J10" s="111"/>
      <c r="K10" s="112"/>
      <c r="L10" s="165">
        <v>10000</v>
      </c>
      <c r="M10" s="112"/>
      <c r="N10" s="112"/>
    </row>
    <row r="11" spans="1:14" s="1" customFormat="1" ht="12.75">
      <c r="A11" s="108">
        <v>6711</v>
      </c>
      <c r="B11" s="109">
        <v>9600</v>
      </c>
      <c r="C11" s="110"/>
      <c r="D11" s="110">
        <v>237000</v>
      </c>
      <c r="E11" s="145">
        <v>0</v>
      </c>
      <c r="F11" s="110">
        <v>270000</v>
      </c>
      <c r="G11" s="145">
        <v>242506</v>
      </c>
      <c r="H11" s="110"/>
      <c r="I11" s="111">
        <v>3350000</v>
      </c>
      <c r="J11" s="153">
        <v>0</v>
      </c>
      <c r="K11" s="112"/>
      <c r="L11" s="112"/>
      <c r="M11" s="112"/>
      <c r="N11" s="112"/>
    </row>
    <row r="12" spans="1:14" s="1" customFormat="1" ht="12.75">
      <c r="A12" s="108">
        <v>673</v>
      </c>
      <c r="B12" s="109"/>
      <c r="C12" s="110"/>
      <c r="D12" s="110"/>
      <c r="E12" s="110"/>
      <c r="F12" s="110"/>
      <c r="G12" s="110"/>
      <c r="H12" s="110"/>
      <c r="I12" s="111"/>
      <c r="J12" s="111"/>
      <c r="K12" s="112"/>
      <c r="L12" s="112"/>
      <c r="M12" s="112"/>
      <c r="N12" s="112"/>
    </row>
    <row r="13" spans="1:14" s="1" customFormat="1" ht="12.75">
      <c r="A13" s="108">
        <v>9221</v>
      </c>
      <c r="B13" s="109"/>
      <c r="C13" s="110"/>
      <c r="D13" s="110"/>
      <c r="E13" s="110"/>
      <c r="F13" s="110">
        <v>25494</v>
      </c>
      <c r="G13" s="110">
        <v>25494</v>
      </c>
      <c r="H13" s="110"/>
      <c r="I13" s="111"/>
      <c r="J13" s="111"/>
      <c r="K13" s="112"/>
      <c r="L13" s="112"/>
      <c r="M13" s="112"/>
      <c r="N13" s="112"/>
    </row>
    <row r="14" spans="1:14" s="1" customFormat="1" ht="12.75">
      <c r="A14" s="121"/>
      <c r="B14" s="122"/>
      <c r="C14" s="123"/>
      <c r="D14" s="123"/>
      <c r="E14" s="123"/>
      <c r="F14" s="123"/>
      <c r="G14" s="123"/>
      <c r="H14" s="123"/>
      <c r="I14" s="124"/>
      <c r="J14" s="124"/>
      <c r="K14" s="125"/>
      <c r="L14" s="125"/>
      <c r="M14" s="125"/>
      <c r="N14" s="125"/>
    </row>
    <row r="15" spans="1:14" s="1" customFormat="1" ht="12.75">
      <c r="A15" s="121"/>
      <c r="B15" s="122"/>
      <c r="C15" s="123"/>
      <c r="D15" s="123"/>
      <c r="E15" s="123"/>
      <c r="F15" s="123"/>
      <c r="G15" s="123"/>
      <c r="H15" s="123"/>
      <c r="I15" s="124"/>
      <c r="J15" s="124"/>
      <c r="K15" s="125"/>
      <c r="L15" s="125"/>
      <c r="M15" s="125"/>
      <c r="N15" s="125"/>
    </row>
    <row r="16" spans="1:14" s="1" customFormat="1" ht="13.5" thickBot="1">
      <c r="A16" s="113"/>
      <c r="B16" s="114"/>
      <c r="C16" s="115"/>
      <c r="D16" s="115"/>
      <c r="E16" s="115"/>
      <c r="F16" s="115"/>
      <c r="G16" s="115"/>
      <c r="H16" s="115"/>
      <c r="I16" s="116"/>
      <c r="J16" s="116"/>
      <c r="K16" s="117"/>
      <c r="L16" s="117"/>
      <c r="M16" s="117"/>
      <c r="N16" s="117"/>
    </row>
    <row r="17" spans="1:14" s="1" customFormat="1" ht="30" customHeight="1" thickBot="1">
      <c r="A17" s="11" t="s">
        <v>9</v>
      </c>
      <c r="B17" s="128">
        <f>SUM(B5:B13)</f>
        <v>9600</v>
      </c>
      <c r="C17" s="128">
        <f aca="true" t="shared" si="0" ref="C17:M17">SUM(C5:C13)</f>
        <v>0</v>
      </c>
      <c r="D17" s="128">
        <f t="shared" si="0"/>
        <v>237000</v>
      </c>
      <c r="E17" s="166">
        <f t="shared" si="0"/>
        <v>212000</v>
      </c>
      <c r="F17" s="128">
        <f t="shared" si="0"/>
        <v>295494</v>
      </c>
      <c r="G17" s="166">
        <f t="shared" si="0"/>
        <v>268000</v>
      </c>
      <c r="H17" s="128">
        <f t="shared" si="0"/>
        <v>0</v>
      </c>
      <c r="I17" s="128">
        <f t="shared" si="0"/>
        <v>3350000</v>
      </c>
      <c r="J17" s="166">
        <f t="shared" si="0"/>
        <v>3794000</v>
      </c>
      <c r="K17" s="128">
        <f t="shared" si="0"/>
        <v>19000</v>
      </c>
      <c r="L17" s="166">
        <f t="shared" si="0"/>
        <v>10000</v>
      </c>
      <c r="M17" s="128">
        <f t="shared" si="0"/>
        <v>0</v>
      </c>
      <c r="N17" s="130">
        <f>SUM(N5:N16)</f>
        <v>0</v>
      </c>
    </row>
    <row r="18" spans="1:14" s="1" customFormat="1" ht="28.5" customHeight="1" thickBot="1" thickTop="1">
      <c r="A18" s="126" t="s">
        <v>33</v>
      </c>
      <c r="B18" s="200">
        <f>B17+C17+D17+F17+H17+I17+K17+M17+N17</f>
        <v>3911094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2"/>
      <c r="M18" s="202"/>
      <c r="N18" s="203"/>
    </row>
    <row r="19" spans="1:14" s="1" customFormat="1" ht="41.25" customHeight="1" thickBot="1" thickTop="1">
      <c r="A19" s="155" t="s">
        <v>127</v>
      </c>
      <c r="B19" s="206">
        <f>SUM(B17+E17+G17+J17+K17+L17)</f>
        <v>4312600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8"/>
      <c r="M19" s="208"/>
      <c r="N19" s="209"/>
    </row>
    <row r="20" spans="1:11" ht="13.5" thickBot="1">
      <c r="A20" s="6"/>
      <c r="B20" s="6"/>
      <c r="C20" s="6"/>
      <c r="D20" s="7"/>
      <c r="E20" s="7"/>
      <c r="F20" s="12"/>
      <c r="G20" s="12"/>
      <c r="K20" s="10"/>
    </row>
    <row r="21" spans="1:14" ht="26.25" customHeight="1" thickBot="1">
      <c r="A21" s="67" t="s">
        <v>8</v>
      </c>
      <c r="B21" s="196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8"/>
      <c r="M21" s="198"/>
      <c r="N21" s="199"/>
    </row>
    <row r="22" spans="1:14" ht="90" thickBot="1">
      <c r="A22" s="68" t="s">
        <v>39</v>
      </c>
      <c r="B22" s="127" t="s">
        <v>44</v>
      </c>
      <c r="C22" s="127" t="s">
        <v>45</v>
      </c>
      <c r="D22" s="127" t="s">
        <v>46</v>
      </c>
      <c r="E22" s="127" t="s">
        <v>46</v>
      </c>
      <c r="F22" s="127" t="s">
        <v>47</v>
      </c>
      <c r="G22" s="127" t="s">
        <v>47</v>
      </c>
      <c r="H22" s="127" t="s">
        <v>48</v>
      </c>
      <c r="I22" s="127" t="s">
        <v>49</v>
      </c>
      <c r="J22" s="127" t="s">
        <v>49</v>
      </c>
      <c r="K22" s="127" t="s">
        <v>95</v>
      </c>
      <c r="L22" s="127" t="s">
        <v>50</v>
      </c>
      <c r="M22" s="127" t="s">
        <v>51</v>
      </c>
      <c r="N22" s="127" t="s">
        <v>52</v>
      </c>
    </row>
    <row r="23" spans="1:14" ht="12.75">
      <c r="A23" s="101">
        <v>63</v>
      </c>
      <c r="B23" s="102"/>
      <c r="C23" s="103"/>
      <c r="D23" s="104"/>
      <c r="E23" s="104"/>
      <c r="F23" s="105"/>
      <c r="G23" s="105"/>
      <c r="H23" s="105"/>
      <c r="I23" s="106"/>
      <c r="J23" s="106"/>
      <c r="K23" s="107">
        <v>19000</v>
      </c>
      <c r="L23" s="107"/>
      <c r="M23" s="107"/>
      <c r="N23" s="107"/>
    </row>
    <row r="24" spans="1:14" ht="12.75">
      <c r="A24" s="108">
        <v>66</v>
      </c>
      <c r="B24" s="109"/>
      <c r="C24" s="110"/>
      <c r="D24" s="110"/>
      <c r="E24" s="110"/>
      <c r="F24" s="110"/>
      <c r="G24" s="110"/>
      <c r="H24" s="110"/>
      <c r="I24" s="111"/>
      <c r="J24" s="111"/>
      <c r="K24" s="112"/>
      <c r="L24" s="112"/>
      <c r="M24" s="112"/>
      <c r="N24" s="112"/>
    </row>
    <row r="25" spans="1:14" ht="12.75">
      <c r="A25" s="108">
        <v>67</v>
      </c>
      <c r="B25" s="109">
        <v>9600</v>
      </c>
      <c r="C25" s="110"/>
      <c r="D25" s="110">
        <v>272500</v>
      </c>
      <c r="E25" s="110">
        <v>272500</v>
      </c>
      <c r="F25" s="110">
        <v>252500</v>
      </c>
      <c r="G25" s="110">
        <v>252500</v>
      </c>
      <c r="H25" s="110"/>
      <c r="I25" s="111">
        <v>3350000</v>
      </c>
      <c r="J25" s="111">
        <v>3350000</v>
      </c>
      <c r="K25" s="112"/>
      <c r="L25" s="112"/>
      <c r="M25" s="112"/>
      <c r="N25" s="112"/>
    </row>
    <row r="26" spans="1:14" ht="12.75">
      <c r="A26" s="108">
        <v>92</v>
      </c>
      <c r="B26" s="109"/>
      <c r="C26" s="110"/>
      <c r="D26" s="110"/>
      <c r="E26" s="110"/>
      <c r="F26" s="110"/>
      <c r="G26" s="110"/>
      <c r="H26" s="110"/>
      <c r="I26" s="111"/>
      <c r="J26" s="111"/>
      <c r="K26" s="112"/>
      <c r="L26" s="112"/>
      <c r="M26" s="112"/>
      <c r="N26" s="112"/>
    </row>
    <row r="27" spans="1:14" ht="12.75">
      <c r="A27" s="108"/>
      <c r="B27" s="109"/>
      <c r="C27" s="110"/>
      <c r="D27" s="110"/>
      <c r="E27" s="110"/>
      <c r="F27" s="110"/>
      <c r="G27" s="110"/>
      <c r="H27" s="110"/>
      <c r="I27" s="111"/>
      <c r="J27" s="111"/>
      <c r="K27" s="112"/>
      <c r="L27" s="112"/>
      <c r="M27" s="112"/>
      <c r="N27" s="112"/>
    </row>
    <row r="28" spans="1:14" ht="12.75">
      <c r="A28" s="108"/>
      <c r="B28" s="109"/>
      <c r="C28" s="110"/>
      <c r="D28" s="110"/>
      <c r="E28" s="110"/>
      <c r="F28" s="110"/>
      <c r="G28" s="110"/>
      <c r="H28" s="110"/>
      <c r="I28" s="111"/>
      <c r="J28" s="111"/>
      <c r="K28" s="112"/>
      <c r="L28" s="112"/>
      <c r="M28" s="112"/>
      <c r="N28" s="112"/>
    </row>
    <row r="29" spans="1:14" ht="12.75">
      <c r="A29" s="108"/>
      <c r="B29" s="109"/>
      <c r="C29" s="110"/>
      <c r="D29" s="110"/>
      <c r="E29" s="110"/>
      <c r="F29" s="110"/>
      <c r="G29" s="110"/>
      <c r="H29" s="110"/>
      <c r="I29" s="111"/>
      <c r="J29" s="111"/>
      <c r="K29" s="112"/>
      <c r="L29" s="112"/>
      <c r="M29" s="112"/>
      <c r="N29" s="112"/>
    </row>
    <row r="30" spans="1:14" ht="13.5" thickBot="1">
      <c r="A30" s="113"/>
      <c r="B30" s="114"/>
      <c r="C30" s="115"/>
      <c r="D30" s="115"/>
      <c r="E30" s="115"/>
      <c r="F30" s="115"/>
      <c r="G30" s="115"/>
      <c r="H30" s="115"/>
      <c r="I30" s="116"/>
      <c r="J30" s="116"/>
      <c r="K30" s="117"/>
      <c r="L30" s="117"/>
      <c r="M30" s="117"/>
      <c r="N30" s="117"/>
    </row>
    <row r="31" spans="1:14" s="1" customFormat="1" ht="30" customHeight="1" thickBot="1">
      <c r="A31" s="11" t="s">
        <v>9</v>
      </c>
      <c r="B31" s="128">
        <f>B25</f>
        <v>9600</v>
      </c>
      <c r="C31" s="129">
        <f>+C24</f>
        <v>0</v>
      </c>
      <c r="D31" s="129">
        <v>272500</v>
      </c>
      <c r="E31" s="129">
        <v>272500</v>
      </c>
      <c r="F31" s="129">
        <v>252500</v>
      </c>
      <c r="G31" s="129">
        <v>252500</v>
      </c>
      <c r="H31" s="129">
        <f>+H24</f>
        <v>0</v>
      </c>
      <c r="I31" s="129">
        <v>3350000</v>
      </c>
      <c r="J31" s="129">
        <v>3350000</v>
      </c>
      <c r="K31" s="130">
        <v>19000</v>
      </c>
      <c r="L31" s="130">
        <v>0</v>
      </c>
      <c r="M31" s="130">
        <v>0</v>
      </c>
      <c r="N31" s="130">
        <v>0</v>
      </c>
    </row>
    <row r="32" spans="1:14" s="1" customFormat="1" ht="28.5" customHeight="1" thickBot="1" thickTop="1">
      <c r="A32" s="126" t="s">
        <v>97</v>
      </c>
      <c r="B32" s="200">
        <f>B31+C31+D31+F31+H31+I31+K31+L31+M31+N31</f>
        <v>3903600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2"/>
      <c r="M32" s="202"/>
      <c r="N32" s="203"/>
    </row>
    <row r="33" spans="4:7" ht="13.5" thickBot="1">
      <c r="D33" s="14"/>
      <c r="E33" s="14"/>
      <c r="F33" s="15"/>
      <c r="G33" s="15"/>
    </row>
    <row r="34" spans="1:14" ht="26.25" customHeight="1" thickBot="1">
      <c r="A34" s="67" t="s">
        <v>8</v>
      </c>
      <c r="B34" s="196" t="s">
        <v>109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8"/>
      <c r="M34" s="198"/>
      <c r="N34" s="199"/>
    </row>
    <row r="35" spans="1:14" ht="90" thickBot="1">
      <c r="A35" s="68" t="s">
        <v>39</v>
      </c>
      <c r="B35" s="127" t="s">
        <v>44</v>
      </c>
      <c r="C35" s="127" t="s">
        <v>45</v>
      </c>
      <c r="D35" s="127" t="s">
        <v>46</v>
      </c>
      <c r="E35" s="127" t="s">
        <v>46</v>
      </c>
      <c r="F35" s="127" t="s">
        <v>47</v>
      </c>
      <c r="G35" s="127" t="s">
        <v>47</v>
      </c>
      <c r="H35" s="127" t="s">
        <v>48</v>
      </c>
      <c r="I35" s="127" t="s">
        <v>49</v>
      </c>
      <c r="J35" s="127" t="s">
        <v>49</v>
      </c>
      <c r="K35" s="127" t="s">
        <v>95</v>
      </c>
      <c r="L35" s="127" t="s">
        <v>50</v>
      </c>
      <c r="M35" s="127" t="s">
        <v>51</v>
      </c>
      <c r="N35" s="127" t="s">
        <v>52</v>
      </c>
    </row>
    <row r="36" spans="1:14" ht="12.75">
      <c r="A36" s="101">
        <v>63</v>
      </c>
      <c r="B36" s="102"/>
      <c r="C36" s="103"/>
      <c r="D36" s="104"/>
      <c r="E36" s="104"/>
      <c r="F36" s="105"/>
      <c r="G36" s="105"/>
      <c r="H36" s="105"/>
      <c r="I36" s="106"/>
      <c r="J36" s="106"/>
      <c r="K36" s="107">
        <v>21000</v>
      </c>
      <c r="L36" s="107"/>
      <c r="M36" s="107"/>
      <c r="N36" s="107"/>
    </row>
    <row r="37" spans="1:14" ht="12.75">
      <c r="A37" s="108">
        <v>66</v>
      </c>
      <c r="B37" s="109"/>
      <c r="C37" s="110"/>
      <c r="D37" s="110"/>
      <c r="E37" s="110"/>
      <c r="F37" s="110"/>
      <c r="G37" s="110"/>
      <c r="H37" s="110"/>
      <c r="I37" s="111"/>
      <c r="J37" s="111"/>
      <c r="K37" s="112"/>
      <c r="L37" s="112"/>
      <c r="M37" s="112"/>
      <c r="N37" s="112"/>
    </row>
    <row r="38" spans="1:14" ht="12.75">
      <c r="A38" s="108">
        <v>67</v>
      </c>
      <c r="B38" s="109">
        <v>9600</v>
      </c>
      <c r="C38" s="110"/>
      <c r="D38" s="110">
        <v>272500</v>
      </c>
      <c r="E38" s="110">
        <v>272500</v>
      </c>
      <c r="F38" s="110">
        <v>252500</v>
      </c>
      <c r="G38" s="110">
        <v>252500</v>
      </c>
      <c r="H38" s="110"/>
      <c r="I38" s="111">
        <v>3150000</v>
      </c>
      <c r="J38" s="111">
        <v>3150000</v>
      </c>
      <c r="K38" s="112"/>
      <c r="L38" s="112"/>
      <c r="M38" s="112"/>
      <c r="N38" s="112"/>
    </row>
    <row r="39" spans="1:14" ht="12.75">
      <c r="A39" s="108">
        <v>92</v>
      </c>
      <c r="B39" s="109"/>
      <c r="C39" s="110"/>
      <c r="D39" s="110"/>
      <c r="E39" s="110"/>
      <c r="F39" s="110"/>
      <c r="G39" s="110"/>
      <c r="H39" s="110"/>
      <c r="I39" s="111"/>
      <c r="J39" s="111"/>
      <c r="K39" s="112"/>
      <c r="L39" s="112"/>
      <c r="M39" s="112"/>
      <c r="N39" s="112"/>
    </row>
    <row r="40" spans="1:14" ht="12.75">
      <c r="A40" s="108"/>
      <c r="B40" s="109"/>
      <c r="C40" s="110"/>
      <c r="D40" s="110"/>
      <c r="E40" s="110"/>
      <c r="F40" s="110"/>
      <c r="G40" s="110"/>
      <c r="H40" s="110"/>
      <c r="I40" s="111"/>
      <c r="J40" s="111"/>
      <c r="K40" s="112"/>
      <c r="L40" s="112"/>
      <c r="M40" s="112"/>
      <c r="N40" s="112"/>
    </row>
    <row r="41" spans="1:14" ht="13.5" customHeight="1">
      <c r="A41" s="108"/>
      <c r="B41" s="109"/>
      <c r="C41" s="110"/>
      <c r="D41" s="110"/>
      <c r="E41" s="110"/>
      <c r="F41" s="110"/>
      <c r="G41" s="110"/>
      <c r="H41" s="110"/>
      <c r="I41" s="111"/>
      <c r="J41" s="111"/>
      <c r="K41" s="112"/>
      <c r="L41" s="112"/>
      <c r="M41" s="112"/>
      <c r="N41" s="112"/>
    </row>
    <row r="42" spans="1:14" ht="13.5" customHeight="1">
      <c r="A42" s="108"/>
      <c r="B42" s="109"/>
      <c r="C42" s="110"/>
      <c r="D42" s="110"/>
      <c r="E42" s="110"/>
      <c r="F42" s="110"/>
      <c r="G42" s="110"/>
      <c r="H42" s="110"/>
      <c r="I42" s="111"/>
      <c r="J42" s="111"/>
      <c r="K42" s="112"/>
      <c r="L42" s="112"/>
      <c r="M42" s="112"/>
      <c r="N42" s="112"/>
    </row>
    <row r="43" spans="1:14" ht="13.5" customHeight="1" thickBot="1">
      <c r="A43" s="113"/>
      <c r="B43" s="114"/>
      <c r="C43" s="115"/>
      <c r="D43" s="115"/>
      <c r="E43" s="115"/>
      <c r="F43" s="115"/>
      <c r="G43" s="115"/>
      <c r="H43" s="115"/>
      <c r="I43" s="116"/>
      <c r="J43" s="116"/>
      <c r="K43" s="117"/>
      <c r="L43" s="117"/>
      <c r="M43" s="117"/>
      <c r="N43" s="117"/>
    </row>
    <row r="44" spans="1:14" s="1" customFormat="1" ht="30" customHeight="1" thickBot="1">
      <c r="A44" s="11" t="s">
        <v>9</v>
      </c>
      <c r="B44" s="128">
        <f>B38</f>
        <v>9600</v>
      </c>
      <c r="C44" s="129">
        <f>+C37</f>
        <v>0</v>
      </c>
      <c r="D44" s="129">
        <v>272500</v>
      </c>
      <c r="E44" s="129">
        <v>272500</v>
      </c>
      <c r="F44" s="129">
        <v>252500</v>
      </c>
      <c r="G44" s="129">
        <v>252500</v>
      </c>
      <c r="H44" s="129">
        <f>+H37</f>
        <v>0</v>
      </c>
      <c r="I44" s="129">
        <v>3150000</v>
      </c>
      <c r="J44" s="129">
        <v>3150000</v>
      </c>
      <c r="K44" s="130">
        <v>21000</v>
      </c>
      <c r="L44" s="130">
        <v>0</v>
      </c>
      <c r="M44" s="130">
        <v>0</v>
      </c>
      <c r="N44" s="130">
        <v>0</v>
      </c>
    </row>
    <row r="45" spans="1:14" s="1" customFormat="1" ht="28.5" customHeight="1" thickBot="1" thickTop="1">
      <c r="A45" s="126" t="s">
        <v>110</v>
      </c>
      <c r="B45" s="200">
        <f>B44+C44+D44+F44+H44+I44+K44+L44+M44+N44</f>
        <v>3705600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2"/>
      <c r="M45" s="202"/>
      <c r="N45" s="203"/>
    </row>
    <row r="46" spans="3:7" ht="13.5" customHeight="1">
      <c r="C46" s="16"/>
      <c r="D46" s="14"/>
      <c r="E46" s="14"/>
      <c r="F46" s="17"/>
      <c r="G46" s="17"/>
    </row>
    <row r="47" spans="2:11" ht="13.5" customHeight="1">
      <c r="B47" s="13" t="s">
        <v>98</v>
      </c>
      <c r="C47" s="16"/>
      <c r="D47" s="18"/>
      <c r="E47" s="18"/>
      <c r="F47" s="19"/>
      <c r="G47" s="19"/>
      <c r="K47" s="3" t="s">
        <v>100</v>
      </c>
    </row>
    <row r="48" spans="4:7" ht="13.5" customHeight="1">
      <c r="D48" s="20"/>
      <c r="E48" s="20"/>
      <c r="F48" s="21"/>
      <c r="G48" s="21"/>
    </row>
    <row r="49" spans="2:11" ht="13.5" customHeight="1">
      <c r="B49" s="13" t="s">
        <v>102</v>
      </c>
      <c r="D49" s="22"/>
      <c r="E49" s="22"/>
      <c r="F49" s="23"/>
      <c r="G49" s="23"/>
      <c r="K49" s="3" t="s">
        <v>101</v>
      </c>
    </row>
    <row r="50" spans="4:7" ht="13.5" customHeight="1">
      <c r="D50" s="14"/>
      <c r="E50" s="14"/>
      <c r="F50" s="15"/>
      <c r="G50" s="15"/>
    </row>
    <row r="51" spans="3:7" ht="28.5" customHeight="1">
      <c r="C51" s="16"/>
      <c r="D51" s="14"/>
      <c r="E51" s="14"/>
      <c r="F51" s="24"/>
      <c r="G51" s="24"/>
    </row>
    <row r="52" spans="3:7" ht="13.5" customHeight="1">
      <c r="C52" s="16"/>
      <c r="D52" s="14"/>
      <c r="E52" s="14"/>
      <c r="F52" s="19"/>
      <c r="G52" s="19"/>
    </row>
    <row r="53" spans="4:7" ht="13.5" customHeight="1">
      <c r="D53" s="14"/>
      <c r="E53" s="14"/>
      <c r="F53" s="15"/>
      <c r="G53" s="15"/>
    </row>
    <row r="54" spans="4:7" ht="13.5" customHeight="1">
      <c r="D54" s="14"/>
      <c r="E54" s="14"/>
      <c r="F54" s="23"/>
      <c r="G54" s="23"/>
    </row>
    <row r="55" spans="4:7" ht="13.5" customHeight="1">
      <c r="D55" s="14"/>
      <c r="E55" s="14"/>
      <c r="F55" s="15"/>
      <c r="G55" s="15"/>
    </row>
    <row r="56" spans="4:7" ht="22.5" customHeight="1">
      <c r="D56" s="14"/>
      <c r="E56" s="14"/>
      <c r="F56" s="25"/>
      <c r="G56" s="25"/>
    </row>
    <row r="57" spans="4:7" ht="13.5" customHeight="1">
      <c r="D57" s="20"/>
      <c r="E57" s="20"/>
      <c r="F57" s="21"/>
      <c r="G57" s="21"/>
    </row>
    <row r="58" spans="2:7" ht="13.5" customHeight="1">
      <c r="B58" s="16"/>
      <c r="D58" s="20"/>
      <c r="E58" s="20"/>
      <c r="F58" s="26"/>
      <c r="G58" s="26"/>
    </row>
    <row r="59" spans="3:7" ht="13.5" customHeight="1">
      <c r="C59" s="16"/>
      <c r="D59" s="20"/>
      <c r="E59" s="20"/>
      <c r="F59" s="27"/>
      <c r="G59" s="27"/>
    </row>
    <row r="60" spans="3:7" ht="13.5" customHeight="1">
      <c r="C60" s="16"/>
      <c r="D60" s="22"/>
      <c r="E60" s="22"/>
      <c r="F60" s="19"/>
      <c r="G60" s="19"/>
    </row>
    <row r="61" spans="4:7" ht="13.5" customHeight="1">
      <c r="D61" s="14"/>
      <c r="E61" s="14"/>
      <c r="F61" s="15"/>
      <c r="G61" s="15"/>
    </row>
    <row r="62" spans="2:7" ht="13.5" customHeight="1">
      <c r="B62" s="16"/>
      <c r="D62" s="14"/>
      <c r="E62" s="14"/>
      <c r="F62" s="17"/>
      <c r="G62" s="17"/>
    </row>
    <row r="63" spans="3:7" ht="13.5" customHeight="1">
      <c r="C63" s="16"/>
      <c r="D63" s="14"/>
      <c r="E63" s="14"/>
      <c r="F63" s="26"/>
      <c r="G63" s="26"/>
    </row>
    <row r="64" spans="3:7" ht="13.5" customHeight="1">
      <c r="C64" s="16"/>
      <c r="D64" s="22"/>
      <c r="E64" s="22"/>
      <c r="F64" s="19"/>
      <c r="G64" s="19"/>
    </row>
    <row r="65" spans="4:7" ht="13.5" customHeight="1">
      <c r="D65" s="20"/>
      <c r="E65" s="20"/>
      <c r="F65" s="15"/>
      <c r="G65" s="15"/>
    </row>
    <row r="66" spans="3:7" ht="13.5" customHeight="1">
      <c r="C66" s="16"/>
      <c r="D66" s="20"/>
      <c r="E66" s="20"/>
      <c r="F66" s="26"/>
      <c r="G66" s="26"/>
    </row>
    <row r="67" spans="4:7" ht="22.5" customHeight="1">
      <c r="D67" s="22"/>
      <c r="E67" s="22"/>
      <c r="F67" s="25"/>
      <c r="G67" s="25"/>
    </row>
    <row r="68" spans="4:7" ht="13.5" customHeight="1">
      <c r="D68" s="14"/>
      <c r="E68" s="14"/>
      <c r="F68" s="15"/>
      <c r="G68" s="15"/>
    </row>
    <row r="69" spans="4:7" ht="13.5" customHeight="1">
      <c r="D69" s="22"/>
      <c r="E69" s="22"/>
      <c r="F69" s="19"/>
      <c r="G69" s="19"/>
    </row>
    <row r="70" spans="4:7" ht="13.5" customHeight="1">
      <c r="D70" s="14"/>
      <c r="E70" s="14"/>
      <c r="F70" s="15"/>
      <c r="G70" s="15"/>
    </row>
    <row r="71" spans="4:7" ht="13.5" customHeight="1">
      <c r="D71" s="14"/>
      <c r="E71" s="14"/>
      <c r="F71" s="15"/>
      <c r="G71" s="15"/>
    </row>
    <row r="72" spans="1:7" ht="13.5" customHeight="1">
      <c r="A72" s="16"/>
      <c r="D72" s="28"/>
      <c r="E72" s="28"/>
      <c r="F72" s="26"/>
      <c r="G72" s="26"/>
    </row>
    <row r="73" spans="2:7" ht="13.5" customHeight="1">
      <c r="B73" s="16"/>
      <c r="C73" s="16"/>
      <c r="D73" s="29"/>
      <c r="E73" s="29"/>
      <c r="F73" s="26"/>
      <c r="G73" s="26"/>
    </row>
    <row r="74" spans="2:7" ht="13.5" customHeight="1">
      <c r="B74" s="16"/>
      <c r="C74" s="16"/>
      <c r="D74" s="29"/>
      <c r="E74" s="29"/>
      <c r="F74" s="17"/>
      <c r="G74" s="17"/>
    </row>
    <row r="75" spans="2:7" ht="13.5" customHeight="1">
      <c r="B75" s="16"/>
      <c r="C75" s="16"/>
      <c r="D75" s="22"/>
      <c r="E75" s="22"/>
      <c r="F75" s="23"/>
      <c r="G75" s="23"/>
    </row>
    <row r="76" spans="4:7" ht="12.75">
      <c r="D76" s="14"/>
      <c r="E76" s="14"/>
      <c r="F76" s="15"/>
      <c r="G76" s="15"/>
    </row>
    <row r="77" spans="2:7" ht="12.75">
      <c r="B77" s="16"/>
      <c r="D77" s="14"/>
      <c r="E77" s="14"/>
      <c r="F77" s="26"/>
      <c r="G77" s="26"/>
    </row>
    <row r="78" spans="3:7" ht="12.75">
      <c r="C78" s="16"/>
      <c r="D78" s="14"/>
      <c r="E78" s="14"/>
      <c r="F78" s="17"/>
      <c r="G78" s="17"/>
    </row>
    <row r="79" spans="3:7" ht="12.75">
      <c r="C79" s="16"/>
      <c r="D79" s="22"/>
      <c r="E79" s="22"/>
      <c r="F79" s="19"/>
      <c r="G79" s="19"/>
    </row>
    <row r="80" spans="4:7" ht="12.75">
      <c r="D80" s="14"/>
      <c r="E80" s="14"/>
      <c r="F80" s="15"/>
      <c r="G80" s="15"/>
    </row>
    <row r="81" spans="4:7" ht="12.75">
      <c r="D81" s="14"/>
      <c r="E81" s="14"/>
      <c r="F81" s="15"/>
      <c r="G81" s="15"/>
    </row>
    <row r="82" spans="4:7" ht="12.75">
      <c r="D82" s="30"/>
      <c r="E82" s="30"/>
      <c r="F82" s="31"/>
      <c r="G82" s="31"/>
    </row>
    <row r="83" spans="4:7" ht="12.75">
      <c r="D83" s="14"/>
      <c r="E83" s="14"/>
      <c r="F83" s="15"/>
      <c r="G83" s="15"/>
    </row>
    <row r="84" spans="4:7" ht="12.75">
      <c r="D84" s="14"/>
      <c r="E84" s="14"/>
      <c r="F84" s="15"/>
      <c r="G84" s="15"/>
    </row>
    <row r="85" spans="4:7" ht="12.75">
      <c r="D85" s="14"/>
      <c r="E85" s="14"/>
      <c r="F85" s="15"/>
      <c r="G85" s="15"/>
    </row>
    <row r="86" spans="4:7" ht="12.75">
      <c r="D86" s="22"/>
      <c r="E86" s="22"/>
      <c r="F86" s="19"/>
      <c r="G86" s="19"/>
    </row>
    <row r="87" spans="4:7" ht="12.75">
      <c r="D87" s="14"/>
      <c r="E87" s="14"/>
      <c r="F87" s="15"/>
      <c r="G87" s="15"/>
    </row>
    <row r="88" spans="4:7" ht="12.75">
      <c r="D88" s="22"/>
      <c r="E88" s="22"/>
      <c r="F88" s="19"/>
      <c r="G88" s="19"/>
    </row>
    <row r="89" spans="4:7" ht="12.75">
      <c r="D89" s="14"/>
      <c r="E89" s="14"/>
      <c r="F89" s="15"/>
      <c r="G89" s="15"/>
    </row>
    <row r="90" spans="4:7" ht="12.75">
      <c r="D90" s="14"/>
      <c r="E90" s="14"/>
      <c r="F90" s="15"/>
      <c r="G90" s="15"/>
    </row>
    <row r="91" spans="4:7" ht="12.75">
      <c r="D91" s="14"/>
      <c r="E91" s="14"/>
      <c r="F91" s="15"/>
      <c r="G91" s="15"/>
    </row>
    <row r="92" spans="4:7" ht="12.75">
      <c r="D92" s="14"/>
      <c r="E92" s="14"/>
      <c r="F92" s="15"/>
      <c r="G92" s="15"/>
    </row>
    <row r="93" spans="1:7" ht="28.5" customHeight="1">
      <c r="A93" s="32"/>
      <c r="B93" s="32"/>
      <c r="C93" s="32"/>
      <c r="D93" s="33"/>
      <c r="E93" s="33"/>
      <c r="F93" s="34"/>
      <c r="G93" s="34"/>
    </row>
    <row r="94" spans="3:7" ht="12.75">
      <c r="C94" s="16"/>
      <c r="D94" s="14"/>
      <c r="E94" s="14"/>
      <c r="F94" s="17"/>
      <c r="G94" s="17"/>
    </row>
    <row r="95" spans="4:7" ht="12.75">
      <c r="D95" s="35"/>
      <c r="E95" s="35"/>
      <c r="F95" s="36"/>
      <c r="G95" s="36"/>
    </row>
    <row r="96" spans="4:7" ht="12.75">
      <c r="D96" s="14"/>
      <c r="E96" s="14"/>
      <c r="F96" s="15"/>
      <c r="G96" s="15"/>
    </row>
    <row r="97" spans="4:7" ht="12.75">
      <c r="D97" s="30"/>
      <c r="E97" s="30"/>
      <c r="F97" s="31"/>
      <c r="G97" s="31"/>
    </row>
    <row r="98" spans="4:7" ht="12.75">
      <c r="D98" s="30"/>
      <c r="E98" s="30"/>
      <c r="F98" s="31"/>
      <c r="G98" s="31"/>
    </row>
    <row r="99" spans="4:7" ht="12.75">
      <c r="D99" s="14"/>
      <c r="E99" s="14"/>
      <c r="F99" s="15"/>
      <c r="G99" s="15"/>
    </row>
    <row r="100" spans="4:7" ht="12.75">
      <c r="D100" s="22"/>
      <c r="E100" s="22"/>
      <c r="F100" s="19"/>
      <c r="G100" s="19"/>
    </row>
    <row r="101" spans="4:7" ht="12.75">
      <c r="D101" s="14"/>
      <c r="E101" s="14"/>
      <c r="F101" s="15"/>
      <c r="G101" s="15"/>
    </row>
    <row r="102" spans="4:7" ht="12.75">
      <c r="D102" s="14"/>
      <c r="E102" s="14"/>
      <c r="F102" s="15"/>
      <c r="G102" s="15"/>
    </row>
    <row r="103" spans="4:7" ht="12.75">
      <c r="D103" s="22"/>
      <c r="E103" s="22"/>
      <c r="F103" s="19"/>
      <c r="G103" s="19"/>
    </row>
    <row r="104" spans="4:7" ht="12.75">
      <c r="D104" s="14"/>
      <c r="E104" s="14"/>
      <c r="F104" s="15"/>
      <c r="G104" s="15"/>
    </row>
    <row r="105" spans="4:7" ht="12.75">
      <c r="D105" s="30"/>
      <c r="E105" s="30"/>
      <c r="F105" s="31"/>
      <c r="G105" s="31"/>
    </row>
    <row r="106" spans="4:7" ht="12.75">
      <c r="D106" s="22"/>
      <c r="E106" s="22"/>
      <c r="F106" s="36"/>
      <c r="G106" s="36"/>
    </row>
    <row r="107" spans="4:7" ht="12.75">
      <c r="D107" s="20"/>
      <c r="E107" s="20"/>
      <c r="F107" s="31"/>
      <c r="G107" s="31"/>
    </row>
    <row r="108" spans="4:7" ht="12.75">
      <c r="D108" s="22"/>
      <c r="E108" s="22"/>
      <c r="F108" s="19"/>
      <c r="G108" s="19"/>
    </row>
    <row r="109" spans="4:7" ht="12.75">
      <c r="D109" s="14"/>
      <c r="E109" s="14"/>
      <c r="F109" s="15"/>
      <c r="G109" s="15"/>
    </row>
    <row r="110" spans="3:7" ht="12.75">
      <c r="C110" s="16"/>
      <c r="D110" s="14"/>
      <c r="E110" s="14"/>
      <c r="F110" s="17"/>
      <c r="G110" s="17"/>
    </row>
    <row r="111" spans="4:7" ht="12.75">
      <c r="D111" s="20"/>
      <c r="E111" s="20"/>
      <c r="F111" s="19"/>
      <c r="G111" s="19"/>
    </row>
    <row r="112" spans="4:7" ht="12.75">
      <c r="D112" s="20"/>
      <c r="E112" s="20"/>
      <c r="F112" s="31"/>
      <c r="G112" s="31"/>
    </row>
    <row r="113" spans="3:7" ht="12.75">
      <c r="C113" s="16"/>
      <c r="D113" s="20"/>
      <c r="E113" s="20"/>
      <c r="F113" s="37"/>
      <c r="G113" s="37"/>
    </row>
    <row r="114" spans="3:7" ht="12.75">
      <c r="C114" s="16"/>
      <c r="D114" s="22"/>
      <c r="E114" s="22"/>
      <c r="F114" s="23"/>
      <c r="G114" s="23"/>
    </row>
    <row r="115" spans="4:7" ht="12.75">
      <c r="D115" s="14"/>
      <c r="E115" s="14"/>
      <c r="F115" s="15"/>
      <c r="G115" s="15"/>
    </row>
    <row r="116" spans="4:7" ht="12.75">
      <c r="D116" s="35"/>
      <c r="E116" s="35"/>
      <c r="F116" s="38"/>
      <c r="G116" s="38"/>
    </row>
    <row r="117" spans="4:7" ht="11.25" customHeight="1">
      <c r="D117" s="30"/>
      <c r="E117" s="30"/>
      <c r="F117" s="31"/>
      <c r="G117" s="31"/>
    </row>
    <row r="118" spans="2:7" ht="24" customHeight="1">
      <c r="B118" s="16"/>
      <c r="D118" s="30"/>
      <c r="E118" s="30"/>
      <c r="F118" s="39"/>
      <c r="G118" s="39"/>
    </row>
    <row r="119" spans="3:7" ht="15" customHeight="1">
      <c r="C119" s="16"/>
      <c r="D119" s="30"/>
      <c r="E119" s="30"/>
      <c r="F119" s="39"/>
      <c r="G119" s="39"/>
    </row>
    <row r="120" spans="4:7" ht="11.25" customHeight="1">
      <c r="D120" s="35"/>
      <c r="E120" s="35"/>
      <c r="F120" s="36"/>
      <c r="G120" s="36"/>
    </row>
    <row r="121" spans="4:7" ht="12.75">
      <c r="D121" s="30"/>
      <c r="E121" s="30"/>
      <c r="F121" s="31"/>
      <c r="G121" s="31"/>
    </row>
    <row r="122" spans="2:7" ht="13.5" customHeight="1">
      <c r="B122" s="16"/>
      <c r="D122" s="30"/>
      <c r="E122" s="30"/>
      <c r="F122" s="40"/>
      <c r="G122" s="40"/>
    </row>
    <row r="123" spans="3:7" ht="12.75" customHeight="1">
      <c r="C123" s="16"/>
      <c r="D123" s="30"/>
      <c r="E123" s="30"/>
      <c r="F123" s="17"/>
      <c r="G123" s="17"/>
    </row>
    <row r="124" spans="3:7" ht="12.75" customHeight="1">
      <c r="C124" s="16"/>
      <c r="D124" s="22"/>
      <c r="E124" s="22"/>
      <c r="F124" s="23"/>
      <c r="G124" s="23"/>
    </row>
    <row r="125" spans="4:7" ht="12.75">
      <c r="D125" s="14"/>
      <c r="E125" s="14"/>
      <c r="F125" s="15"/>
      <c r="G125" s="15"/>
    </row>
    <row r="126" spans="3:7" ht="12.75">
      <c r="C126" s="16"/>
      <c r="D126" s="14"/>
      <c r="E126" s="14"/>
      <c r="F126" s="37"/>
      <c r="G126" s="37"/>
    </row>
    <row r="127" spans="4:7" ht="12.75">
      <c r="D127" s="35"/>
      <c r="E127" s="35"/>
      <c r="F127" s="36"/>
      <c r="G127" s="36"/>
    </row>
    <row r="128" spans="4:7" ht="12.75">
      <c r="D128" s="30"/>
      <c r="E128" s="30"/>
      <c r="F128" s="31"/>
      <c r="G128" s="31"/>
    </row>
    <row r="129" spans="4:7" ht="12.75">
      <c r="D129" s="14"/>
      <c r="E129" s="14"/>
      <c r="F129" s="15"/>
      <c r="G129" s="15"/>
    </row>
    <row r="130" spans="1:7" ht="19.5" customHeight="1">
      <c r="A130" s="41"/>
      <c r="B130" s="6"/>
      <c r="C130" s="6"/>
      <c r="D130" s="6"/>
      <c r="E130" s="6"/>
      <c r="F130" s="26"/>
      <c r="G130" s="26"/>
    </row>
    <row r="131" spans="1:7" ht="15" customHeight="1">
      <c r="A131" s="16"/>
      <c r="D131" s="28"/>
      <c r="E131" s="28"/>
      <c r="F131" s="26"/>
      <c r="G131" s="26"/>
    </row>
    <row r="132" spans="1:7" ht="12.75">
      <c r="A132" s="16"/>
      <c r="B132" s="16"/>
      <c r="D132" s="28"/>
      <c r="E132" s="28"/>
      <c r="F132" s="17"/>
      <c r="G132" s="17"/>
    </row>
    <row r="133" spans="3:7" ht="12.75">
      <c r="C133" s="16"/>
      <c r="D133" s="14"/>
      <c r="E133" s="14"/>
      <c r="F133" s="26"/>
      <c r="G133" s="26"/>
    </row>
    <row r="134" spans="4:7" ht="12.75">
      <c r="D134" s="18"/>
      <c r="E134" s="18"/>
      <c r="F134" s="19"/>
      <c r="G134" s="19"/>
    </row>
    <row r="135" spans="2:7" ht="12.75">
      <c r="B135" s="16"/>
      <c r="D135" s="14"/>
      <c r="E135" s="14"/>
      <c r="F135" s="17"/>
      <c r="G135" s="17"/>
    </row>
    <row r="136" spans="3:7" ht="12.75">
      <c r="C136" s="16"/>
      <c r="D136" s="14"/>
      <c r="E136" s="14"/>
      <c r="F136" s="17"/>
      <c r="G136" s="17"/>
    </row>
    <row r="137" spans="4:7" ht="12.75">
      <c r="D137" s="22"/>
      <c r="E137" s="22"/>
      <c r="F137" s="23"/>
      <c r="G137" s="23"/>
    </row>
    <row r="138" spans="3:7" ht="22.5" customHeight="1">
      <c r="C138" s="16"/>
      <c r="D138" s="14"/>
      <c r="E138" s="14"/>
      <c r="F138" s="24"/>
      <c r="G138" s="24"/>
    </row>
    <row r="139" spans="4:7" ht="12.75">
      <c r="D139" s="14"/>
      <c r="E139" s="14"/>
      <c r="F139" s="23"/>
      <c r="G139" s="23"/>
    </row>
    <row r="140" spans="2:7" ht="12.75">
      <c r="B140" s="16"/>
      <c r="D140" s="20"/>
      <c r="E140" s="20"/>
      <c r="F140" s="26"/>
      <c r="G140" s="26"/>
    </row>
    <row r="141" spans="3:7" ht="12.75">
      <c r="C141" s="16"/>
      <c r="D141" s="20"/>
      <c r="E141" s="20"/>
      <c r="F141" s="27"/>
      <c r="G141" s="27"/>
    </row>
    <row r="142" spans="4:7" ht="12.75">
      <c r="D142" s="22"/>
      <c r="E142" s="22"/>
      <c r="F142" s="19"/>
      <c r="G142" s="19"/>
    </row>
    <row r="143" spans="1:7" ht="13.5" customHeight="1">
      <c r="A143" s="16"/>
      <c r="D143" s="28"/>
      <c r="E143" s="28"/>
      <c r="F143" s="26"/>
      <c r="G143" s="26"/>
    </row>
    <row r="144" spans="2:7" ht="13.5" customHeight="1">
      <c r="B144" s="16"/>
      <c r="D144" s="14"/>
      <c r="E144" s="14"/>
      <c r="F144" s="26"/>
      <c r="G144" s="26"/>
    </row>
    <row r="145" spans="3:7" ht="13.5" customHeight="1">
      <c r="C145" s="16"/>
      <c r="D145" s="14"/>
      <c r="E145" s="14"/>
      <c r="F145" s="17"/>
      <c r="G145" s="17"/>
    </row>
    <row r="146" spans="3:7" ht="12.75">
      <c r="C146" s="16"/>
      <c r="D146" s="22"/>
      <c r="E146" s="22"/>
      <c r="F146" s="19"/>
      <c r="G146" s="19"/>
    </row>
    <row r="147" spans="3:7" ht="12.75">
      <c r="C147" s="16"/>
      <c r="D147" s="14"/>
      <c r="E147" s="14"/>
      <c r="F147" s="17"/>
      <c r="G147" s="17"/>
    </row>
    <row r="148" spans="4:7" ht="12.75">
      <c r="D148" s="35"/>
      <c r="E148" s="35"/>
      <c r="F148" s="36"/>
      <c r="G148" s="36"/>
    </row>
    <row r="149" spans="3:7" ht="12.75">
      <c r="C149" s="16"/>
      <c r="D149" s="20"/>
      <c r="E149" s="20"/>
      <c r="F149" s="37"/>
      <c r="G149" s="37"/>
    </row>
    <row r="150" spans="3:7" ht="12.75">
      <c r="C150" s="16"/>
      <c r="D150" s="22"/>
      <c r="E150" s="22"/>
      <c r="F150" s="23"/>
      <c r="G150" s="23"/>
    </row>
    <row r="151" spans="4:7" ht="12.75">
      <c r="D151" s="35"/>
      <c r="E151" s="35"/>
      <c r="F151" s="42"/>
      <c r="G151" s="42"/>
    </row>
    <row r="152" spans="2:7" ht="12.75">
      <c r="B152" s="16"/>
      <c r="D152" s="30"/>
      <c r="E152" s="30"/>
      <c r="F152" s="40"/>
      <c r="G152" s="40"/>
    </row>
    <row r="153" spans="3:7" ht="12.75">
      <c r="C153" s="16"/>
      <c r="D153" s="30"/>
      <c r="E153" s="30"/>
      <c r="F153" s="17"/>
      <c r="G153" s="17"/>
    </row>
    <row r="154" spans="3:7" ht="12.75">
      <c r="C154" s="16"/>
      <c r="D154" s="22"/>
      <c r="E154" s="22"/>
      <c r="F154" s="23"/>
      <c r="G154" s="23"/>
    </row>
    <row r="155" spans="3:7" ht="12.75">
      <c r="C155" s="16"/>
      <c r="D155" s="22"/>
      <c r="E155" s="22"/>
      <c r="F155" s="23"/>
      <c r="G155" s="23"/>
    </row>
    <row r="156" spans="4:7" ht="12.75">
      <c r="D156" s="14"/>
      <c r="E156" s="14"/>
      <c r="F156" s="15"/>
      <c r="G156" s="15"/>
    </row>
    <row r="157" spans="1:7" s="43" customFormat="1" ht="18" customHeight="1">
      <c r="A157" s="204"/>
      <c r="B157" s="205"/>
      <c r="C157" s="205"/>
      <c r="D157" s="205"/>
      <c r="E157" s="205"/>
      <c r="F157" s="205"/>
      <c r="G157" s="50"/>
    </row>
    <row r="158" spans="1:7" ht="28.5" customHeight="1">
      <c r="A158" s="32"/>
      <c r="B158" s="32"/>
      <c r="C158" s="32"/>
      <c r="D158" s="33"/>
      <c r="E158" s="33"/>
      <c r="F158" s="34"/>
      <c r="G158" s="34"/>
    </row>
    <row r="160" spans="1:7" ht="15.75">
      <c r="A160" s="45"/>
      <c r="B160" s="16"/>
      <c r="C160" s="16"/>
      <c r="D160" s="46"/>
      <c r="E160" s="46"/>
      <c r="F160" s="5"/>
      <c r="G160" s="5"/>
    </row>
    <row r="161" spans="1:7" ht="12.75">
      <c r="A161" s="16"/>
      <c r="B161" s="16"/>
      <c r="C161" s="16"/>
      <c r="D161" s="46"/>
      <c r="E161" s="46"/>
      <c r="F161" s="5"/>
      <c r="G161" s="5"/>
    </row>
    <row r="162" spans="1:7" ht="17.25" customHeight="1">
      <c r="A162" s="16"/>
      <c r="B162" s="16"/>
      <c r="C162" s="16"/>
      <c r="D162" s="46"/>
      <c r="E162" s="46"/>
      <c r="F162" s="5"/>
      <c r="G162" s="5"/>
    </row>
    <row r="163" spans="1:7" ht="13.5" customHeight="1">
      <c r="A163" s="16"/>
      <c r="B163" s="16"/>
      <c r="C163" s="16"/>
      <c r="D163" s="46"/>
      <c r="E163" s="46"/>
      <c r="F163" s="5"/>
      <c r="G163" s="5"/>
    </row>
    <row r="164" spans="1:7" ht="12.75">
      <c r="A164" s="16"/>
      <c r="B164" s="16"/>
      <c r="C164" s="16"/>
      <c r="D164" s="46"/>
      <c r="E164" s="46"/>
      <c r="F164" s="5"/>
      <c r="G164" s="5"/>
    </row>
    <row r="165" spans="1:3" ht="12.75">
      <c r="A165" s="16"/>
      <c r="B165" s="16"/>
      <c r="C165" s="16"/>
    </row>
    <row r="166" spans="1:7" ht="12.75">
      <c r="A166" s="16"/>
      <c r="B166" s="16"/>
      <c r="C166" s="16"/>
      <c r="D166" s="46"/>
      <c r="E166" s="46"/>
      <c r="F166" s="5"/>
      <c r="G166" s="5"/>
    </row>
    <row r="167" spans="1:7" ht="12.75">
      <c r="A167" s="16"/>
      <c r="B167" s="16"/>
      <c r="C167" s="16"/>
      <c r="D167" s="46"/>
      <c r="E167" s="46"/>
      <c r="F167" s="47"/>
      <c r="G167" s="47"/>
    </row>
    <row r="168" spans="1:7" ht="12.75">
      <c r="A168" s="16"/>
      <c r="B168" s="16"/>
      <c r="C168" s="16"/>
      <c r="D168" s="46"/>
      <c r="E168" s="46"/>
      <c r="F168" s="5"/>
      <c r="G168" s="5"/>
    </row>
    <row r="169" spans="1:7" ht="22.5" customHeight="1">
      <c r="A169" s="16"/>
      <c r="B169" s="16"/>
      <c r="C169" s="16"/>
      <c r="D169" s="46"/>
      <c r="E169" s="46"/>
      <c r="F169" s="24"/>
      <c r="G169" s="24"/>
    </row>
    <row r="170" spans="4:7" ht="22.5" customHeight="1">
      <c r="D170" s="22"/>
      <c r="E170" s="22"/>
      <c r="F170" s="25"/>
      <c r="G170" s="25"/>
    </row>
  </sheetData>
  <sheetProtection/>
  <mergeCells count="9">
    <mergeCell ref="A1:N1"/>
    <mergeCell ref="B21:N21"/>
    <mergeCell ref="B32:N32"/>
    <mergeCell ref="B34:N34"/>
    <mergeCell ref="B45:N45"/>
    <mergeCell ref="A157:F157"/>
    <mergeCell ref="B3:N3"/>
    <mergeCell ref="B18:N18"/>
    <mergeCell ref="B19:N1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9" max="10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3"/>
  <sheetViews>
    <sheetView zoomScale="70" zoomScaleNormal="70" workbookViewId="0" topLeftCell="A1">
      <selection activeCell="T45" sqref="T45"/>
    </sheetView>
  </sheetViews>
  <sheetFormatPr defaultColWidth="11.421875" defaultRowHeight="12.75"/>
  <cols>
    <col min="1" max="1" width="9.7109375" style="63" customWidth="1"/>
    <col min="2" max="2" width="29.28125" style="64" customWidth="1"/>
    <col min="3" max="4" width="18.00390625" style="2" customWidth="1"/>
    <col min="5" max="5" width="12.7109375" style="2" customWidth="1"/>
    <col min="6" max="6" width="8.28125" style="2" customWidth="1"/>
    <col min="7" max="7" width="16.00390625" style="2" customWidth="1"/>
    <col min="8" max="8" width="14.57421875" style="2" customWidth="1"/>
    <col min="9" max="10" width="12.8515625" style="2" customWidth="1"/>
    <col min="11" max="11" width="9.7109375" style="2" customWidth="1"/>
    <col min="12" max="12" width="15.28125" style="2" customWidth="1"/>
    <col min="13" max="13" width="14.28125" style="2" customWidth="1"/>
    <col min="14" max="14" width="13.7109375" style="2" customWidth="1"/>
    <col min="15" max="15" width="8.7109375" style="2" customWidth="1"/>
    <col min="16" max="16" width="11.8515625" style="2" customWidth="1"/>
    <col min="17" max="17" width="13.7109375" style="2" customWidth="1"/>
    <col min="18" max="16384" width="11.421875" style="3" customWidth="1"/>
  </cols>
  <sheetData>
    <row r="1" spans="1:17" ht="18" customHeight="1">
      <c r="A1" s="210" t="s">
        <v>114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5" customFormat="1" ht="114.75">
      <c r="A3" s="4" t="s">
        <v>10</v>
      </c>
      <c r="B3" s="83" t="s">
        <v>11</v>
      </c>
      <c r="C3" s="4" t="s">
        <v>111</v>
      </c>
      <c r="D3" s="140" t="s">
        <v>124</v>
      </c>
      <c r="E3" s="4" t="s">
        <v>44</v>
      </c>
      <c r="F3" s="4" t="s">
        <v>45</v>
      </c>
      <c r="G3" s="4" t="s">
        <v>46</v>
      </c>
      <c r="H3" s="140" t="s">
        <v>115</v>
      </c>
      <c r="I3" s="4" t="s">
        <v>47</v>
      </c>
      <c r="J3" s="140" t="s">
        <v>117</v>
      </c>
      <c r="K3" s="4" t="s">
        <v>48</v>
      </c>
      <c r="L3" s="4" t="s">
        <v>49</v>
      </c>
      <c r="M3" s="140" t="s">
        <v>118</v>
      </c>
      <c r="N3" s="4" t="s">
        <v>93</v>
      </c>
      <c r="O3" s="140" t="s">
        <v>50</v>
      </c>
      <c r="P3" s="4" t="s">
        <v>51</v>
      </c>
      <c r="Q3" s="4" t="s">
        <v>52</v>
      </c>
    </row>
    <row r="4" spans="1:17" ht="12.75">
      <c r="A4" s="98"/>
      <c r="B4" s="86"/>
      <c r="C4" s="87"/>
      <c r="D4" s="15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s="5" customFormat="1" ht="12.75">
      <c r="A5" s="99"/>
      <c r="B5" s="89" t="s">
        <v>25</v>
      </c>
      <c r="C5" s="100"/>
      <c r="D5" s="157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2.75" customHeight="1">
      <c r="A6" s="97"/>
      <c r="B6" s="92"/>
      <c r="C6" s="93"/>
      <c r="D6" s="158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s="5" customFormat="1" ht="12.75">
      <c r="A7" s="94" t="s">
        <v>36</v>
      </c>
      <c r="B7" s="95" t="s">
        <v>40</v>
      </c>
      <c r="C7" s="96"/>
      <c r="D7" s="159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s="5" customFormat="1" ht="12.75" customHeight="1">
      <c r="A8" s="94" t="s">
        <v>53</v>
      </c>
      <c r="B8" s="95" t="s">
        <v>41</v>
      </c>
      <c r="C8" s="96"/>
      <c r="D8" s="159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s="5" customFormat="1" ht="12.75">
      <c r="A9" s="97">
        <v>3</v>
      </c>
      <c r="B9" s="95" t="s">
        <v>38</v>
      </c>
      <c r="C9" s="131">
        <f>SUM(C10,U42,C21,C49)</f>
        <v>3885600</v>
      </c>
      <c r="D9" s="142">
        <f>SUM(D10,V42,D21,D49)</f>
        <v>4265600</v>
      </c>
      <c r="E9" s="131">
        <f>SUM(E10,E21,E49)</f>
        <v>9600</v>
      </c>
      <c r="F9" s="131">
        <f>SUM(F10,F21,F49)</f>
        <v>0</v>
      </c>
      <c r="G9" s="131">
        <f>SUM(G10,G21,G49)</f>
        <v>237000</v>
      </c>
      <c r="H9" s="131">
        <f>SUM(H10,H21,H49)</f>
        <v>212000</v>
      </c>
      <c r="I9" s="131">
        <f>SUM(I21+I49)</f>
        <v>270000</v>
      </c>
      <c r="J9" s="131">
        <f>SUM(J21+J49)</f>
        <v>244000</v>
      </c>
      <c r="K9" s="131">
        <f aca="true" t="shared" si="0" ref="K9:Q9">SUM(K10,K21,K49)</f>
        <v>0</v>
      </c>
      <c r="L9" s="131">
        <f t="shared" si="0"/>
        <v>3350000</v>
      </c>
      <c r="M9" s="131">
        <f t="shared" si="0"/>
        <v>3777000</v>
      </c>
      <c r="N9" s="131">
        <f t="shared" si="0"/>
        <v>19000</v>
      </c>
      <c r="O9" s="131">
        <f t="shared" si="0"/>
        <v>0</v>
      </c>
      <c r="P9" s="131">
        <f t="shared" si="0"/>
        <v>0</v>
      </c>
      <c r="Q9" s="131">
        <f t="shared" si="0"/>
        <v>0</v>
      </c>
    </row>
    <row r="10" spans="1:17" s="5" customFormat="1" ht="12.75">
      <c r="A10" s="97">
        <v>31</v>
      </c>
      <c r="B10" s="95" t="s">
        <v>12</v>
      </c>
      <c r="C10" s="131">
        <f>SUM(C11,C16,C18)</f>
        <v>3356600</v>
      </c>
      <c r="D10" s="142">
        <f>SUM(D11,D16,D18)</f>
        <v>3529600</v>
      </c>
      <c r="E10" s="131">
        <f aca="true" t="shared" si="1" ref="E10:Q10">SUM(E11,E16,E18)</f>
        <v>9600</v>
      </c>
      <c r="F10" s="131">
        <f t="shared" si="1"/>
        <v>0</v>
      </c>
      <c r="G10" s="131">
        <f t="shared" si="1"/>
        <v>0</v>
      </c>
      <c r="H10" s="131">
        <f>SUM(H11,H16,H18)</f>
        <v>0</v>
      </c>
      <c r="I10" s="131">
        <f t="shared" si="1"/>
        <v>0</v>
      </c>
      <c r="J10" s="131">
        <f>SUM(J11,J16,J18)</f>
        <v>0</v>
      </c>
      <c r="K10" s="131">
        <f t="shared" si="1"/>
        <v>0</v>
      </c>
      <c r="L10" s="131">
        <f t="shared" si="1"/>
        <v>3347000</v>
      </c>
      <c r="M10" s="131">
        <f>SUM(M11,M16,M18)</f>
        <v>3520000</v>
      </c>
      <c r="N10" s="131">
        <f t="shared" si="1"/>
        <v>0</v>
      </c>
      <c r="O10" s="131">
        <f t="shared" si="1"/>
        <v>0</v>
      </c>
      <c r="P10" s="131">
        <f t="shared" si="1"/>
        <v>0</v>
      </c>
      <c r="Q10" s="131">
        <f t="shared" si="1"/>
        <v>0</v>
      </c>
    </row>
    <row r="11" spans="1:17" ht="12.75">
      <c r="A11" s="134">
        <v>311</v>
      </c>
      <c r="B11" s="135" t="s">
        <v>13</v>
      </c>
      <c r="C11" s="131">
        <f>SUM(C12,C13,C14,C15)</f>
        <v>2409600</v>
      </c>
      <c r="D11" s="142">
        <f>SUM(D12,D13,D14,D15)</f>
        <v>2909600</v>
      </c>
      <c r="E11" s="131">
        <f aca="true" t="shared" si="2" ref="E11:Q11">SUM(E12,E13,E14,E15)</f>
        <v>9600</v>
      </c>
      <c r="F11" s="131">
        <f t="shared" si="2"/>
        <v>0</v>
      </c>
      <c r="G11" s="131">
        <f t="shared" si="2"/>
        <v>0</v>
      </c>
      <c r="H11" s="131">
        <f>SUM(H12,H13,H14,H15)</f>
        <v>0</v>
      </c>
      <c r="I11" s="131">
        <f t="shared" si="2"/>
        <v>0</v>
      </c>
      <c r="J11" s="131">
        <f>SUM(J12,J13,J14,J15)</f>
        <v>0</v>
      </c>
      <c r="K11" s="131">
        <f t="shared" si="2"/>
        <v>0</v>
      </c>
      <c r="L11" s="131">
        <f t="shared" si="2"/>
        <v>2400000</v>
      </c>
      <c r="M11" s="131">
        <f>SUM(M12,M13,M14,M15)</f>
        <v>2900000</v>
      </c>
      <c r="N11" s="131">
        <f t="shared" si="2"/>
        <v>0</v>
      </c>
      <c r="O11" s="131">
        <f t="shared" si="2"/>
        <v>0</v>
      </c>
      <c r="P11" s="131">
        <f t="shared" si="2"/>
        <v>0</v>
      </c>
      <c r="Q11" s="131">
        <f t="shared" si="2"/>
        <v>0</v>
      </c>
    </row>
    <row r="12" spans="1:17" ht="12.75">
      <c r="A12" s="91">
        <v>3111</v>
      </c>
      <c r="B12" s="92" t="s">
        <v>55</v>
      </c>
      <c r="C12" s="132">
        <v>2409600</v>
      </c>
      <c r="D12" s="141">
        <f>E12+M12</f>
        <v>2909600</v>
      </c>
      <c r="E12" s="132">
        <v>9600</v>
      </c>
      <c r="F12" s="132"/>
      <c r="G12" s="132"/>
      <c r="H12" s="132"/>
      <c r="I12" s="132"/>
      <c r="J12" s="132"/>
      <c r="K12" s="132"/>
      <c r="L12" s="132">
        <v>2400000</v>
      </c>
      <c r="M12" s="141">
        <v>2900000</v>
      </c>
      <c r="N12" s="132">
        <v>0</v>
      </c>
      <c r="O12" s="132"/>
      <c r="P12" s="132"/>
      <c r="Q12" s="132"/>
    </row>
    <row r="13" spans="1:17" ht="12.75">
      <c r="A13" s="91">
        <v>3112</v>
      </c>
      <c r="B13" s="92" t="s">
        <v>56</v>
      </c>
      <c r="C13" s="132"/>
      <c r="D13" s="141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ht="12.75">
      <c r="A14" s="91">
        <v>3113</v>
      </c>
      <c r="B14" s="92" t="s">
        <v>57</v>
      </c>
      <c r="C14" s="132"/>
      <c r="D14" s="14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7" ht="12.75">
      <c r="A15" s="91">
        <v>3114</v>
      </c>
      <c r="B15" s="92" t="s">
        <v>58</v>
      </c>
      <c r="C15" s="132"/>
      <c r="D15" s="14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ht="12.75">
      <c r="A16" s="134">
        <v>312</v>
      </c>
      <c r="B16" s="135" t="s">
        <v>14</v>
      </c>
      <c r="C16" s="131">
        <f>SUM(C17)</f>
        <v>150000</v>
      </c>
      <c r="D16" s="142">
        <f>SUM(D17)</f>
        <v>150000</v>
      </c>
      <c r="E16" s="131">
        <f aca="true" t="shared" si="3" ref="E16:Q16">SUM(E17)</f>
        <v>0</v>
      </c>
      <c r="F16" s="131">
        <f t="shared" si="3"/>
        <v>0</v>
      </c>
      <c r="G16" s="131">
        <f t="shared" si="3"/>
        <v>0</v>
      </c>
      <c r="H16" s="131">
        <f t="shared" si="3"/>
        <v>0</v>
      </c>
      <c r="I16" s="131">
        <f t="shared" si="3"/>
        <v>0</v>
      </c>
      <c r="J16" s="131">
        <f t="shared" si="3"/>
        <v>0</v>
      </c>
      <c r="K16" s="131">
        <f t="shared" si="3"/>
        <v>0</v>
      </c>
      <c r="L16" s="131">
        <f t="shared" si="3"/>
        <v>150000</v>
      </c>
      <c r="M16" s="131">
        <f t="shared" si="3"/>
        <v>150000</v>
      </c>
      <c r="N16" s="131">
        <f t="shared" si="3"/>
        <v>0</v>
      </c>
      <c r="O16" s="131">
        <f t="shared" si="3"/>
        <v>0</v>
      </c>
      <c r="P16" s="131">
        <f t="shared" si="3"/>
        <v>0</v>
      </c>
      <c r="Q16" s="131">
        <f t="shared" si="3"/>
        <v>0</v>
      </c>
    </row>
    <row r="17" spans="1:17" ht="12.75">
      <c r="A17" s="91">
        <v>3121</v>
      </c>
      <c r="B17" s="92" t="s">
        <v>14</v>
      </c>
      <c r="C17" s="132">
        <v>150000</v>
      </c>
      <c r="D17" s="141">
        <v>150000</v>
      </c>
      <c r="E17" s="132"/>
      <c r="F17" s="132"/>
      <c r="G17" s="132"/>
      <c r="H17" s="132"/>
      <c r="I17" s="132"/>
      <c r="J17" s="132"/>
      <c r="K17" s="132"/>
      <c r="L17" s="132">
        <v>150000</v>
      </c>
      <c r="M17" s="132">
        <v>150000</v>
      </c>
      <c r="N17" s="132"/>
      <c r="O17" s="132"/>
      <c r="P17" s="132"/>
      <c r="Q17" s="132"/>
    </row>
    <row r="18" spans="1:17" ht="12.75">
      <c r="A18" s="134">
        <v>313</v>
      </c>
      <c r="B18" s="92" t="s">
        <v>15</v>
      </c>
      <c r="C18" s="131">
        <f>SUM(C19,C20,)</f>
        <v>797000</v>
      </c>
      <c r="D18" s="142">
        <f>SUM(D19,D20,)</f>
        <v>470000</v>
      </c>
      <c r="E18" s="131">
        <f aca="true" t="shared" si="4" ref="E18:Q18">SUM(E19,E20,)</f>
        <v>0</v>
      </c>
      <c r="F18" s="131">
        <f t="shared" si="4"/>
        <v>0</v>
      </c>
      <c r="G18" s="131">
        <f t="shared" si="4"/>
        <v>0</v>
      </c>
      <c r="H18" s="131">
        <f>SUM(H19,H20,)</f>
        <v>0</v>
      </c>
      <c r="I18" s="131">
        <f t="shared" si="4"/>
        <v>0</v>
      </c>
      <c r="J18" s="131">
        <f>SUM(J19,J20,)</f>
        <v>0</v>
      </c>
      <c r="K18" s="131">
        <f t="shared" si="4"/>
        <v>0</v>
      </c>
      <c r="L18" s="131">
        <f t="shared" si="4"/>
        <v>797000</v>
      </c>
      <c r="M18" s="131">
        <f>SUM(M19,M20,)</f>
        <v>470000</v>
      </c>
      <c r="N18" s="131">
        <f t="shared" si="4"/>
        <v>0</v>
      </c>
      <c r="O18" s="131">
        <f t="shared" si="4"/>
        <v>0</v>
      </c>
      <c r="P18" s="131">
        <f t="shared" si="4"/>
        <v>0</v>
      </c>
      <c r="Q18" s="131">
        <f t="shared" si="4"/>
        <v>0</v>
      </c>
    </row>
    <row r="19" spans="1:17" ht="25.5">
      <c r="A19" s="91">
        <v>3131</v>
      </c>
      <c r="B19" s="92" t="s">
        <v>59</v>
      </c>
      <c r="C19" s="132">
        <v>447000</v>
      </c>
      <c r="D19" s="141">
        <v>0</v>
      </c>
      <c r="E19" s="132"/>
      <c r="F19" s="132"/>
      <c r="G19" s="132"/>
      <c r="H19" s="132"/>
      <c r="I19" s="132"/>
      <c r="J19" s="132"/>
      <c r="K19" s="132"/>
      <c r="L19" s="132">
        <v>447000</v>
      </c>
      <c r="M19" s="141">
        <v>0</v>
      </c>
      <c r="N19" s="132">
        <v>0</v>
      </c>
      <c r="O19" s="132"/>
      <c r="P19" s="132"/>
      <c r="Q19" s="132"/>
    </row>
    <row r="20" spans="1:17" ht="25.5">
      <c r="A20" s="91">
        <v>3132</v>
      </c>
      <c r="B20" s="92" t="s">
        <v>60</v>
      </c>
      <c r="C20" s="132">
        <v>350000</v>
      </c>
      <c r="D20" s="141">
        <v>470000</v>
      </c>
      <c r="E20" s="132"/>
      <c r="F20" s="132"/>
      <c r="G20" s="132"/>
      <c r="H20" s="132"/>
      <c r="I20" s="132"/>
      <c r="J20" s="132"/>
      <c r="K20" s="132"/>
      <c r="L20" s="132">
        <v>350000</v>
      </c>
      <c r="M20" s="141">
        <v>470000</v>
      </c>
      <c r="N20" s="132">
        <v>0</v>
      </c>
      <c r="O20" s="132"/>
      <c r="P20" s="132"/>
      <c r="Q20" s="132"/>
    </row>
    <row r="21" spans="1:17" s="5" customFormat="1" ht="12.75">
      <c r="A21" s="97">
        <v>32</v>
      </c>
      <c r="B21" s="95" t="s">
        <v>16</v>
      </c>
      <c r="C21" s="131">
        <f>SUM(C22,C27,C35)</f>
        <v>525000</v>
      </c>
      <c r="D21" s="142">
        <f>SUM(D22,D27,D35+D45)</f>
        <v>670000</v>
      </c>
      <c r="E21" s="131">
        <f aca="true" t="shared" si="5" ref="E21:Q21">SUM(E22,E27,E35)</f>
        <v>0</v>
      </c>
      <c r="F21" s="131">
        <f t="shared" si="5"/>
        <v>0</v>
      </c>
      <c r="G21" s="131">
        <f t="shared" si="5"/>
        <v>235000</v>
      </c>
      <c r="H21" s="131">
        <f>SUM(H22,H27,H35+H45)</f>
        <v>212000</v>
      </c>
      <c r="I21" s="131">
        <f t="shared" si="5"/>
        <v>268000</v>
      </c>
      <c r="J21" s="131">
        <f>SUM(J22,J27,J35+J45)</f>
        <v>242000</v>
      </c>
      <c r="K21" s="131">
        <f>SUM(K22,K27,K35+K45)</f>
        <v>0</v>
      </c>
      <c r="L21" s="131">
        <f>SUM(L22,L27,L35+L45)</f>
        <v>3000</v>
      </c>
      <c r="M21" s="131">
        <f>SUM(M22,M27,M35+M45)</f>
        <v>193000</v>
      </c>
      <c r="N21" s="131">
        <f t="shared" si="5"/>
        <v>19000</v>
      </c>
      <c r="O21" s="131">
        <f t="shared" si="5"/>
        <v>0</v>
      </c>
      <c r="P21" s="131">
        <f t="shared" si="5"/>
        <v>0</v>
      </c>
      <c r="Q21" s="131">
        <f t="shared" si="5"/>
        <v>0</v>
      </c>
    </row>
    <row r="22" spans="1:17" ht="25.5">
      <c r="A22" s="134">
        <v>321</v>
      </c>
      <c r="B22" s="135" t="s">
        <v>17</v>
      </c>
      <c r="C22" s="131">
        <f>SUM(C23,C24,C25,C26)</f>
        <v>15000</v>
      </c>
      <c r="D22" s="142">
        <f>SUM(D23,D24,D25,D26)</f>
        <v>174000</v>
      </c>
      <c r="E22" s="131">
        <f aca="true" t="shared" si="6" ref="E22:Q22">SUM(E23,E24,E25,E26)</f>
        <v>0</v>
      </c>
      <c r="F22" s="131">
        <f t="shared" si="6"/>
        <v>0</v>
      </c>
      <c r="G22" s="131">
        <f t="shared" si="6"/>
        <v>0</v>
      </c>
      <c r="H22" s="131">
        <f>SUM(H23,H24,H25,H26)</f>
        <v>0</v>
      </c>
      <c r="I22" s="131">
        <f t="shared" si="6"/>
        <v>15000</v>
      </c>
      <c r="J22" s="131">
        <f>SUM(J23,J24,J25,J26)</f>
        <v>24000</v>
      </c>
      <c r="K22" s="131">
        <f t="shared" si="6"/>
        <v>0</v>
      </c>
      <c r="L22" s="131">
        <f t="shared" si="6"/>
        <v>0</v>
      </c>
      <c r="M22" s="131">
        <f>SUM(M23,M24,M25,M26)</f>
        <v>150000</v>
      </c>
      <c r="N22" s="131">
        <f t="shared" si="6"/>
        <v>0</v>
      </c>
      <c r="O22" s="131">
        <f t="shared" si="6"/>
        <v>0</v>
      </c>
      <c r="P22" s="131">
        <f t="shared" si="6"/>
        <v>0</v>
      </c>
      <c r="Q22" s="131">
        <f t="shared" si="6"/>
        <v>0</v>
      </c>
    </row>
    <row r="23" spans="1:17" ht="12.75">
      <c r="A23" s="91">
        <v>3211</v>
      </c>
      <c r="B23" s="92" t="s">
        <v>61</v>
      </c>
      <c r="C23" s="132">
        <v>10000</v>
      </c>
      <c r="D23" s="141">
        <v>10000</v>
      </c>
      <c r="E23" s="132"/>
      <c r="F23" s="132"/>
      <c r="G23" s="132"/>
      <c r="H23" s="132"/>
      <c r="I23" s="132">
        <v>10000</v>
      </c>
      <c r="J23" s="132">
        <v>10000</v>
      </c>
      <c r="K23" s="132"/>
      <c r="L23" s="132"/>
      <c r="M23" s="132"/>
      <c r="N23" s="132"/>
      <c r="O23" s="132"/>
      <c r="P23" s="132"/>
      <c r="Q23" s="132"/>
    </row>
    <row r="24" spans="1:17" ht="25.5">
      <c r="A24" s="91">
        <v>3212</v>
      </c>
      <c r="B24" s="92" t="s">
        <v>62</v>
      </c>
      <c r="C24" s="132"/>
      <c r="D24" s="141">
        <v>150000</v>
      </c>
      <c r="E24" s="132"/>
      <c r="F24" s="132"/>
      <c r="G24" s="132"/>
      <c r="H24" s="132"/>
      <c r="I24" s="132"/>
      <c r="J24" s="132"/>
      <c r="K24" s="132"/>
      <c r="L24" s="132"/>
      <c r="M24" s="141">
        <v>150000</v>
      </c>
      <c r="N24" s="132"/>
      <c r="O24" s="132"/>
      <c r="P24" s="132"/>
      <c r="Q24" s="132"/>
    </row>
    <row r="25" spans="1:17" ht="25.5">
      <c r="A25" s="91">
        <v>3213</v>
      </c>
      <c r="B25" s="92" t="s">
        <v>63</v>
      </c>
      <c r="C25" s="132">
        <v>5000</v>
      </c>
      <c r="D25" s="141">
        <v>10000</v>
      </c>
      <c r="E25" s="132"/>
      <c r="F25" s="132"/>
      <c r="G25" s="132"/>
      <c r="H25" s="132"/>
      <c r="I25" s="132">
        <v>5000</v>
      </c>
      <c r="J25" s="141">
        <v>10000</v>
      </c>
      <c r="K25" s="132"/>
      <c r="L25" s="132"/>
      <c r="M25" s="132"/>
      <c r="N25" s="132"/>
      <c r="O25" s="132"/>
      <c r="P25" s="132"/>
      <c r="Q25" s="132"/>
    </row>
    <row r="26" spans="1:17" ht="25.5">
      <c r="A26" s="91">
        <v>3214</v>
      </c>
      <c r="B26" s="92" t="s">
        <v>64</v>
      </c>
      <c r="C26" s="132"/>
      <c r="D26" s="141">
        <v>4000</v>
      </c>
      <c r="E26" s="132"/>
      <c r="F26" s="132"/>
      <c r="G26" s="132"/>
      <c r="H26" s="132"/>
      <c r="I26" s="132"/>
      <c r="J26" s="141">
        <v>4000</v>
      </c>
      <c r="K26" s="132"/>
      <c r="L26" s="132"/>
      <c r="M26" s="132"/>
      <c r="N26" s="132"/>
      <c r="O26" s="132"/>
      <c r="P26" s="132"/>
      <c r="Q26" s="132"/>
    </row>
    <row r="27" spans="1:17" ht="25.5">
      <c r="A27" s="97">
        <v>322</v>
      </c>
      <c r="B27" s="95" t="s">
        <v>18</v>
      </c>
      <c r="C27" s="131">
        <f>SUM(C28,C29,C30,C31,C32,C33,C34)</f>
        <v>264000</v>
      </c>
      <c r="D27" s="142">
        <f>SUM(D28,D29,D30,D31,D32,D33,D34)</f>
        <v>286000</v>
      </c>
      <c r="E27" s="131">
        <f aca="true" t="shared" si="7" ref="E27:Q27">SUM(E28,E29,E30,E31,E32,E33,E34)</f>
        <v>0</v>
      </c>
      <c r="F27" s="131">
        <f t="shared" si="7"/>
        <v>0</v>
      </c>
      <c r="G27" s="131">
        <f t="shared" si="7"/>
        <v>150000</v>
      </c>
      <c r="H27" s="131">
        <f>SUM(H28,H29,H30,H31,H32,H33,H34)</f>
        <v>150000</v>
      </c>
      <c r="I27" s="131">
        <f t="shared" si="7"/>
        <v>95000</v>
      </c>
      <c r="J27" s="131">
        <f>SUM(J28,J29,J30,J31,J32,J33,J34)</f>
        <v>117000</v>
      </c>
      <c r="K27" s="131">
        <f t="shared" si="7"/>
        <v>0</v>
      </c>
      <c r="L27" s="131">
        <f t="shared" si="7"/>
        <v>0</v>
      </c>
      <c r="M27" s="131">
        <f>SUM(M28,M29,M30,M31,M32,M33,M34)</f>
        <v>0</v>
      </c>
      <c r="N27" s="131">
        <f t="shared" si="7"/>
        <v>19000</v>
      </c>
      <c r="O27" s="131">
        <f t="shared" si="7"/>
        <v>0</v>
      </c>
      <c r="P27" s="131">
        <f t="shared" si="7"/>
        <v>0</v>
      </c>
      <c r="Q27" s="131">
        <f t="shared" si="7"/>
        <v>0</v>
      </c>
    </row>
    <row r="28" spans="1:17" ht="25.5">
      <c r="A28" s="91">
        <v>3221</v>
      </c>
      <c r="B28" s="92" t="s">
        <v>65</v>
      </c>
      <c r="C28" s="132">
        <v>25000</v>
      </c>
      <c r="D28" s="141">
        <v>35000</v>
      </c>
      <c r="E28" s="132"/>
      <c r="F28" s="132"/>
      <c r="G28" s="132"/>
      <c r="H28" s="132"/>
      <c r="I28" s="132">
        <v>25000</v>
      </c>
      <c r="J28" s="141">
        <v>35000</v>
      </c>
      <c r="K28" s="132"/>
      <c r="L28" s="132"/>
      <c r="M28" s="132"/>
      <c r="N28" s="132"/>
      <c r="O28" s="132"/>
      <c r="P28" s="132"/>
      <c r="Q28" s="132"/>
    </row>
    <row r="29" spans="1:17" ht="12.75">
      <c r="A29" s="91">
        <v>3222</v>
      </c>
      <c r="B29" s="92" t="s">
        <v>66</v>
      </c>
      <c r="C29" s="132">
        <v>169000</v>
      </c>
      <c r="D29" s="141">
        <v>169000</v>
      </c>
      <c r="E29" s="132"/>
      <c r="F29" s="132"/>
      <c r="G29" s="132">
        <v>150000</v>
      </c>
      <c r="H29" s="132">
        <v>150000</v>
      </c>
      <c r="I29" s="132"/>
      <c r="J29" s="132"/>
      <c r="K29" s="132"/>
      <c r="L29" s="132"/>
      <c r="M29" s="132"/>
      <c r="N29" s="132">
        <v>19000</v>
      </c>
      <c r="O29" s="132"/>
      <c r="P29" s="132"/>
      <c r="Q29" s="132"/>
    </row>
    <row r="30" spans="1:17" ht="12.75">
      <c r="A30" s="91">
        <v>3223</v>
      </c>
      <c r="B30" s="92" t="s">
        <v>67</v>
      </c>
      <c r="C30" s="132">
        <v>70000</v>
      </c>
      <c r="D30" s="141">
        <v>50000</v>
      </c>
      <c r="E30" s="132"/>
      <c r="F30" s="132"/>
      <c r="G30" s="132"/>
      <c r="H30" s="132"/>
      <c r="I30" s="132">
        <v>70000</v>
      </c>
      <c r="J30" s="141">
        <v>50000</v>
      </c>
      <c r="K30" s="132"/>
      <c r="L30" s="132"/>
      <c r="M30" s="132"/>
      <c r="N30" s="132"/>
      <c r="O30" s="132"/>
      <c r="P30" s="132"/>
      <c r="Q30" s="132"/>
    </row>
    <row r="31" spans="1:17" ht="25.5">
      <c r="A31" s="91">
        <v>3224</v>
      </c>
      <c r="B31" s="92" t="s">
        <v>68</v>
      </c>
      <c r="C31" s="132"/>
      <c r="D31" s="141">
        <v>25000</v>
      </c>
      <c r="E31" s="132"/>
      <c r="F31" s="132"/>
      <c r="G31" s="132"/>
      <c r="H31" s="132"/>
      <c r="I31" s="132"/>
      <c r="J31" s="141">
        <v>25000</v>
      </c>
      <c r="K31" s="132"/>
      <c r="L31" s="132"/>
      <c r="M31" s="132"/>
      <c r="N31" s="132"/>
      <c r="O31" s="132"/>
      <c r="P31" s="132"/>
      <c r="Q31" s="132"/>
    </row>
    <row r="32" spans="1:17" ht="12.75">
      <c r="A32" s="91">
        <v>3225</v>
      </c>
      <c r="B32" s="92" t="s">
        <v>69</v>
      </c>
      <c r="C32" s="132"/>
      <c r="D32" s="141">
        <v>7000</v>
      </c>
      <c r="E32" s="132"/>
      <c r="F32" s="132"/>
      <c r="G32" s="132"/>
      <c r="H32" s="132"/>
      <c r="I32" s="132"/>
      <c r="J32" s="141">
        <v>7000</v>
      </c>
      <c r="K32" s="132"/>
      <c r="L32" s="132"/>
      <c r="M32" s="132"/>
      <c r="N32" s="132"/>
      <c r="O32" s="132"/>
      <c r="P32" s="132"/>
      <c r="Q32" s="132"/>
    </row>
    <row r="33" spans="1:17" ht="25.5">
      <c r="A33" s="91">
        <v>3226</v>
      </c>
      <c r="B33" s="92" t="s">
        <v>70</v>
      </c>
      <c r="C33" s="132"/>
      <c r="D33" s="14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ht="25.5">
      <c r="A34" s="91">
        <v>3227</v>
      </c>
      <c r="B34" s="92" t="s">
        <v>71</v>
      </c>
      <c r="C34" s="132"/>
      <c r="D34" s="14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ht="12.75">
      <c r="A35" s="134">
        <v>323</v>
      </c>
      <c r="B35" s="135" t="s">
        <v>19</v>
      </c>
      <c r="C35" s="131">
        <f aca="true" t="shared" si="8" ref="C35:Q35">SUM(C36,C37,C38,C39,C40,C41,C42,C43,C44)</f>
        <v>246000</v>
      </c>
      <c r="D35" s="142">
        <f t="shared" si="8"/>
        <v>162000</v>
      </c>
      <c r="E35" s="131">
        <f t="shared" si="8"/>
        <v>0</v>
      </c>
      <c r="F35" s="131">
        <f t="shared" si="8"/>
        <v>0</v>
      </c>
      <c r="G35" s="131">
        <f t="shared" si="8"/>
        <v>85000</v>
      </c>
      <c r="H35" s="131">
        <f t="shared" si="8"/>
        <v>60000</v>
      </c>
      <c r="I35" s="131">
        <f t="shared" si="8"/>
        <v>158000</v>
      </c>
      <c r="J35" s="131">
        <f t="shared" si="8"/>
        <v>99000</v>
      </c>
      <c r="K35" s="131">
        <f t="shared" si="8"/>
        <v>0</v>
      </c>
      <c r="L35" s="131">
        <f t="shared" si="8"/>
        <v>3000</v>
      </c>
      <c r="M35" s="131">
        <f t="shared" si="8"/>
        <v>3000</v>
      </c>
      <c r="N35" s="131">
        <f t="shared" si="8"/>
        <v>0</v>
      </c>
      <c r="O35" s="131">
        <f t="shared" si="8"/>
        <v>0</v>
      </c>
      <c r="P35" s="131">
        <f t="shared" si="8"/>
        <v>0</v>
      </c>
      <c r="Q35" s="131">
        <f t="shared" si="8"/>
        <v>0</v>
      </c>
    </row>
    <row r="36" spans="1:17" ht="12.75">
      <c r="A36" s="91">
        <v>3231</v>
      </c>
      <c r="B36" s="92" t="s">
        <v>72</v>
      </c>
      <c r="C36" s="132">
        <v>18000</v>
      </c>
      <c r="D36" s="141">
        <v>18000</v>
      </c>
      <c r="E36" s="132"/>
      <c r="F36" s="132"/>
      <c r="G36" s="132"/>
      <c r="H36" s="132"/>
      <c r="I36" s="132">
        <v>18000</v>
      </c>
      <c r="J36" s="132">
        <v>18000</v>
      </c>
      <c r="K36" s="132"/>
      <c r="L36" s="132"/>
      <c r="M36" s="132"/>
      <c r="N36" s="132"/>
      <c r="O36" s="132"/>
      <c r="P36" s="132"/>
      <c r="Q36" s="132"/>
    </row>
    <row r="37" spans="1:17" ht="25.5">
      <c r="A37" s="91">
        <v>3232</v>
      </c>
      <c r="B37" s="92" t="s">
        <v>73</v>
      </c>
      <c r="C37" s="132">
        <v>80000</v>
      </c>
      <c r="D37" s="141">
        <v>22000</v>
      </c>
      <c r="E37" s="132"/>
      <c r="F37" s="132"/>
      <c r="G37" s="132"/>
      <c r="H37" s="132"/>
      <c r="I37" s="132">
        <v>80000</v>
      </c>
      <c r="J37" s="141">
        <v>22000</v>
      </c>
      <c r="K37" s="132"/>
      <c r="L37" s="132"/>
      <c r="M37" s="132"/>
      <c r="N37" s="132"/>
      <c r="O37" s="132"/>
      <c r="P37" s="132"/>
      <c r="Q37" s="132"/>
    </row>
    <row r="38" spans="1:17" ht="12.75">
      <c r="A38" s="91">
        <v>3233</v>
      </c>
      <c r="B38" s="92" t="s">
        <v>74</v>
      </c>
      <c r="C38" s="132"/>
      <c r="D38" s="14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ht="12.75">
      <c r="A39" s="91">
        <v>3234</v>
      </c>
      <c r="B39" s="92" t="s">
        <v>75</v>
      </c>
      <c r="C39" s="132">
        <v>5000</v>
      </c>
      <c r="D39" s="141">
        <v>5000</v>
      </c>
      <c r="E39" s="132"/>
      <c r="F39" s="132"/>
      <c r="G39" s="132"/>
      <c r="H39" s="132"/>
      <c r="I39" s="132">
        <v>5000</v>
      </c>
      <c r="J39" s="132">
        <v>5000</v>
      </c>
      <c r="K39" s="132"/>
      <c r="L39" s="132"/>
      <c r="M39" s="132"/>
      <c r="N39" s="132"/>
      <c r="O39" s="132"/>
      <c r="P39" s="132"/>
      <c r="Q39" s="132"/>
    </row>
    <row r="40" spans="1:17" ht="12.75">
      <c r="A40" s="91">
        <v>3235</v>
      </c>
      <c r="B40" s="92" t="s">
        <v>76</v>
      </c>
      <c r="C40" s="132">
        <v>20000</v>
      </c>
      <c r="D40" s="141">
        <v>27000</v>
      </c>
      <c r="E40" s="132"/>
      <c r="F40" s="132"/>
      <c r="G40" s="132"/>
      <c r="H40" s="132"/>
      <c r="I40" s="132">
        <v>20000</v>
      </c>
      <c r="J40" s="141">
        <v>27000</v>
      </c>
      <c r="K40" s="132"/>
      <c r="L40" s="132"/>
      <c r="M40" s="132"/>
      <c r="N40" s="132"/>
      <c r="O40" s="132"/>
      <c r="P40" s="132"/>
      <c r="Q40" s="132"/>
    </row>
    <row r="41" spans="1:17" ht="12.75">
      <c r="A41" s="91">
        <v>3236</v>
      </c>
      <c r="B41" s="92" t="s">
        <v>77</v>
      </c>
      <c r="C41" s="132">
        <v>10000</v>
      </c>
      <c r="D41" s="141">
        <v>5000</v>
      </c>
      <c r="E41" s="132"/>
      <c r="F41" s="132"/>
      <c r="G41" s="132"/>
      <c r="H41" s="132"/>
      <c r="I41" s="132">
        <v>7000</v>
      </c>
      <c r="J41" s="141">
        <v>2000</v>
      </c>
      <c r="K41" s="132"/>
      <c r="L41" s="132">
        <v>3000</v>
      </c>
      <c r="M41" s="132">
        <v>3000</v>
      </c>
      <c r="N41" s="132"/>
      <c r="O41" s="132"/>
      <c r="P41" s="132"/>
      <c r="Q41" s="132"/>
    </row>
    <row r="42" spans="1:17" ht="12.75">
      <c r="A42" s="91">
        <v>3237</v>
      </c>
      <c r="B42" s="92" t="s">
        <v>78</v>
      </c>
      <c r="C42" s="132">
        <v>7000</v>
      </c>
      <c r="D42" s="141">
        <v>1000</v>
      </c>
      <c r="E42" s="132"/>
      <c r="F42" s="132"/>
      <c r="G42" s="132"/>
      <c r="H42" s="132"/>
      <c r="I42" s="132">
        <v>7000</v>
      </c>
      <c r="J42" s="141">
        <v>1000</v>
      </c>
      <c r="K42" s="132"/>
      <c r="L42" s="132"/>
      <c r="M42" s="132"/>
      <c r="N42" s="132"/>
      <c r="O42" s="132"/>
      <c r="P42" s="132"/>
      <c r="Q42" s="132"/>
    </row>
    <row r="43" spans="1:17" ht="12.75">
      <c r="A43" s="91">
        <v>3238</v>
      </c>
      <c r="B43" s="92" t="s">
        <v>79</v>
      </c>
      <c r="C43" s="132">
        <v>19000</v>
      </c>
      <c r="D43" s="141">
        <v>19000</v>
      </c>
      <c r="E43" s="132"/>
      <c r="F43" s="132"/>
      <c r="G43" s="132"/>
      <c r="H43" s="132"/>
      <c r="I43" s="132">
        <v>19000</v>
      </c>
      <c r="J43" s="132">
        <v>19000</v>
      </c>
      <c r="K43" s="132"/>
      <c r="L43" s="132"/>
      <c r="M43" s="132"/>
      <c r="N43" s="132"/>
      <c r="O43" s="132"/>
      <c r="P43" s="132"/>
      <c r="Q43" s="132"/>
    </row>
    <row r="44" spans="1:17" ht="12.75">
      <c r="A44" s="91">
        <v>3239</v>
      </c>
      <c r="B44" s="92" t="s">
        <v>80</v>
      </c>
      <c r="C44" s="132">
        <v>87000</v>
      </c>
      <c r="D44" s="141">
        <v>65000</v>
      </c>
      <c r="E44" s="132"/>
      <c r="F44" s="132"/>
      <c r="G44" s="132">
        <v>85000</v>
      </c>
      <c r="H44" s="141">
        <v>60000</v>
      </c>
      <c r="I44" s="132">
        <v>2000</v>
      </c>
      <c r="J44" s="141">
        <v>5000</v>
      </c>
      <c r="K44" s="132"/>
      <c r="L44" s="132"/>
      <c r="M44" s="132"/>
      <c r="N44" s="132"/>
      <c r="O44" s="132"/>
      <c r="P44" s="132"/>
      <c r="Q44" s="132"/>
    </row>
    <row r="45" spans="1:17" s="5" customFormat="1" ht="25.5">
      <c r="A45" s="97">
        <v>329</v>
      </c>
      <c r="B45" s="95" t="s">
        <v>123</v>
      </c>
      <c r="C45" s="131"/>
      <c r="D45" s="142">
        <f>SUM(D46:D48)</f>
        <v>48000</v>
      </c>
      <c r="E45" s="131"/>
      <c r="F45" s="131"/>
      <c r="G45" s="131"/>
      <c r="H45" s="167">
        <f aca="true" t="shared" si="9" ref="H45:M45">SUM(H46+H47+H48)</f>
        <v>2000</v>
      </c>
      <c r="I45" s="167">
        <f t="shared" si="9"/>
        <v>0</v>
      </c>
      <c r="J45" s="167">
        <f t="shared" si="9"/>
        <v>2000</v>
      </c>
      <c r="K45" s="167">
        <f t="shared" si="9"/>
        <v>0</v>
      </c>
      <c r="L45" s="167">
        <f t="shared" si="9"/>
        <v>0</v>
      </c>
      <c r="M45" s="167">
        <f t="shared" si="9"/>
        <v>40000</v>
      </c>
      <c r="N45" s="167">
        <f>SUM(N46+N47+N48)</f>
        <v>0</v>
      </c>
      <c r="O45" s="167">
        <f>SUM(O46+O47+O48)</f>
        <v>4000</v>
      </c>
      <c r="P45" s="131"/>
      <c r="Q45" s="131"/>
    </row>
    <row r="46" spans="1:17" ht="12.75">
      <c r="A46" s="91">
        <v>3295</v>
      </c>
      <c r="B46" s="92" t="s">
        <v>121</v>
      </c>
      <c r="C46" s="132"/>
      <c r="D46" s="141">
        <v>15000</v>
      </c>
      <c r="E46" s="132">
        <v>0</v>
      </c>
      <c r="F46" s="132"/>
      <c r="G46" s="132"/>
      <c r="H46" s="143"/>
      <c r="I46" s="143"/>
      <c r="J46" s="143"/>
      <c r="K46" s="143"/>
      <c r="L46" s="143"/>
      <c r="M46" s="141">
        <v>15000</v>
      </c>
      <c r="N46" s="132"/>
      <c r="O46" s="132"/>
      <c r="P46" s="132"/>
      <c r="Q46" s="132"/>
    </row>
    <row r="47" spans="1:17" ht="12.75">
      <c r="A47" s="91">
        <v>3296</v>
      </c>
      <c r="B47" s="92" t="s">
        <v>122</v>
      </c>
      <c r="C47" s="132"/>
      <c r="D47" s="141">
        <v>25000</v>
      </c>
      <c r="E47" s="132"/>
      <c r="F47" s="132"/>
      <c r="G47" s="132"/>
      <c r="H47" s="143"/>
      <c r="I47" s="143"/>
      <c r="J47" s="143"/>
      <c r="K47" s="143"/>
      <c r="L47" s="143"/>
      <c r="M47" s="141">
        <v>25000</v>
      </c>
      <c r="N47" s="132"/>
      <c r="O47" s="143"/>
      <c r="P47" s="132"/>
      <c r="Q47" s="132"/>
    </row>
    <row r="48" spans="1:17" ht="12.75">
      <c r="A48" s="91">
        <v>3299</v>
      </c>
      <c r="B48" s="92" t="s">
        <v>116</v>
      </c>
      <c r="C48" s="132"/>
      <c r="D48" s="141">
        <v>8000</v>
      </c>
      <c r="E48" s="132"/>
      <c r="F48" s="132"/>
      <c r="G48" s="132"/>
      <c r="H48" s="141">
        <v>2000</v>
      </c>
      <c r="I48" s="132"/>
      <c r="J48" s="141">
        <v>2000</v>
      </c>
      <c r="K48" s="132"/>
      <c r="L48" s="132"/>
      <c r="M48" s="132"/>
      <c r="N48" s="132"/>
      <c r="O48" s="141">
        <v>4000</v>
      </c>
      <c r="P48" s="132"/>
      <c r="Q48" s="132"/>
    </row>
    <row r="49" spans="1:17" s="5" customFormat="1" ht="12.75">
      <c r="A49" s="97">
        <v>34</v>
      </c>
      <c r="B49" s="95" t="s">
        <v>20</v>
      </c>
      <c r="C49" s="131">
        <f>SUM(C50)</f>
        <v>4000</v>
      </c>
      <c r="D49" s="142">
        <f>SUM(D50)</f>
        <v>66000</v>
      </c>
      <c r="E49" s="131">
        <f aca="true" t="shared" si="10" ref="E49:Q49">SUM(E50)</f>
        <v>0</v>
      </c>
      <c r="F49" s="131">
        <f t="shared" si="10"/>
        <v>0</v>
      </c>
      <c r="G49" s="131">
        <f t="shared" si="10"/>
        <v>2000</v>
      </c>
      <c r="H49" s="131">
        <f t="shared" si="10"/>
        <v>0</v>
      </c>
      <c r="I49" s="131">
        <f t="shared" si="10"/>
        <v>2000</v>
      </c>
      <c r="J49" s="131">
        <f t="shared" si="10"/>
        <v>2000</v>
      </c>
      <c r="K49" s="131">
        <f t="shared" si="10"/>
        <v>0</v>
      </c>
      <c r="L49" s="131">
        <f t="shared" si="10"/>
        <v>0</v>
      </c>
      <c r="M49" s="131">
        <f t="shared" si="10"/>
        <v>64000</v>
      </c>
      <c r="N49" s="131">
        <f t="shared" si="10"/>
        <v>0</v>
      </c>
      <c r="O49" s="131">
        <f t="shared" si="10"/>
        <v>0</v>
      </c>
      <c r="P49" s="131">
        <f t="shared" si="10"/>
        <v>0</v>
      </c>
      <c r="Q49" s="131">
        <f t="shared" si="10"/>
        <v>0</v>
      </c>
    </row>
    <row r="50" spans="1:17" s="136" customFormat="1" ht="12.75">
      <c r="A50" s="134">
        <v>343</v>
      </c>
      <c r="B50" s="135" t="s">
        <v>21</v>
      </c>
      <c r="C50" s="133">
        <f>SUM(C51,C52,C53,C54)</f>
        <v>4000</v>
      </c>
      <c r="D50" s="160">
        <f>SUM(D51,D52,D53,D54+D55)</f>
        <v>66000</v>
      </c>
      <c r="E50" s="133">
        <f aca="true" t="shared" si="11" ref="E50:L50">SUM(E51,E52,E53,E54)</f>
        <v>0</v>
      </c>
      <c r="F50" s="133">
        <f t="shared" si="11"/>
        <v>0</v>
      </c>
      <c r="G50" s="133">
        <f t="shared" si="11"/>
        <v>2000</v>
      </c>
      <c r="H50" s="133">
        <f t="shared" si="11"/>
        <v>0</v>
      </c>
      <c r="I50" s="133">
        <f t="shared" si="11"/>
        <v>2000</v>
      </c>
      <c r="J50" s="133">
        <f t="shared" si="11"/>
        <v>2000</v>
      </c>
      <c r="K50" s="133">
        <f t="shared" si="11"/>
        <v>0</v>
      </c>
      <c r="L50" s="133">
        <f t="shared" si="11"/>
        <v>0</v>
      </c>
      <c r="M50" s="133">
        <f>SUM(M51,M52,M53,M54+M55)</f>
        <v>64000</v>
      </c>
      <c r="N50" s="133">
        <f>SUM(N51,N52,N53,N54)</f>
        <v>0</v>
      </c>
      <c r="O50" s="133">
        <f>SUM(O51,O52,O53,O54)</f>
        <v>0</v>
      </c>
      <c r="P50" s="133">
        <f>SUM(P51,P52,P53,P54)</f>
        <v>0</v>
      </c>
      <c r="Q50" s="133">
        <f>SUM(Q51,Q52,Q53,Q54)</f>
        <v>0</v>
      </c>
    </row>
    <row r="51" spans="1:17" ht="25.5">
      <c r="A51" s="91">
        <v>3431</v>
      </c>
      <c r="B51" s="92" t="s">
        <v>81</v>
      </c>
      <c r="C51" s="132">
        <v>2000</v>
      </c>
      <c r="D51" s="141">
        <v>2000</v>
      </c>
      <c r="E51" s="132"/>
      <c r="F51" s="132"/>
      <c r="G51" s="132"/>
      <c r="H51" s="132"/>
      <c r="I51" s="132">
        <v>2000</v>
      </c>
      <c r="J51" s="132">
        <v>2000</v>
      </c>
      <c r="K51" s="132"/>
      <c r="L51" s="132"/>
      <c r="M51" s="132"/>
      <c r="N51" s="132"/>
      <c r="O51" s="132"/>
      <c r="P51" s="132"/>
      <c r="Q51" s="132"/>
    </row>
    <row r="52" spans="1:17" ht="38.25">
      <c r="A52" s="91">
        <v>3432</v>
      </c>
      <c r="B52" s="92" t="s">
        <v>82</v>
      </c>
      <c r="C52" s="132"/>
      <c r="D52" s="141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1:17" ht="12.75">
      <c r="A53" s="91">
        <v>3433</v>
      </c>
      <c r="B53" s="92" t="s">
        <v>83</v>
      </c>
      <c r="C53" s="132"/>
      <c r="D53" s="141">
        <v>16000</v>
      </c>
      <c r="E53" s="132"/>
      <c r="F53" s="132"/>
      <c r="G53" s="132"/>
      <c r="H53" s="132"/>
      <c r="I53" s="132"/>
      <c r="J53" s="132"/>
      <c r="K53" s="132"/>
      <c r="L53" s="132"/>
      <c r="M53" s="141">
        <v>16000</v>
      </c>
      <c r="N53" s="132"/>
      <c r="O53" s="132"/>
      <c r="P53" s="132"/>
      <c r="Q53" s="132"/>
    </row>
    <row r="54" spans="1:17" ht="25.5">
      <c r="A54" s="91">
        <v>3434</v>
      </c>
      <c r="B54" s="92" t="s">
        <v>84</v>
      </c>
      <c r="C54" s="132">
        <v>2000</v>
      </c>
      <c r="D54" s="141">
        <v>0</v>
      </c>
      <c r="E54" s="132"/>
      <c r="F54" s="132"/>
      <c r="G54" s="132">
        <v>2000</v>
      </c>
      <c r="H54" s="141">
        <v>0</v>
      </c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ht="25.5">
      <c r="A55" s="91">
        <v>3722</v>
      </c>
      <c r="B55" s="92" t="s">
        <v>120</v>
      </c>
      <c r="C55" s="132"/>
      <c r="D55" s="141">
        <v>48000</v>
      </c>
      <c r="E55" s="132"/>
      <c r="F55" s="132"/>
      <c r="G55" s="132"/>
      <c r="H55" s="143"/>
      <c r="I55" s="132"/>
      <c r="J55" s="132"/>
      <c r="K55" s="132"/>
      <c r="L55" s="132"/>
      <c r="M55" s="141">
        <v>48000</v>
      </c>
      <c r="N55" s="132"/>
      <c r="O55" s="132"/>
      <c r="P55" s="132"/>
      <c r="Q55" s="132"/>
    </row>
    <row r="56" spans="1:17" ht="12.75">
      <c r="A56" s="91"/>
      <c r="B56" s="92"/>
      <c r="C56" s="93"/>
      <c r="D56" s="158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7" ht="12.75">
      <c r="A57" s="94" t="s">
        <v>54</v>
      </c>
      <c r="B57" s="95" t="s">
        <v>42</v>
      </c>
      <c r="C57" s="93"/>
      <c r="D57" s="158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7" ht="12.75">
      <c r="A58" s="97">
        <v>3</v>
      </c>
      <c r="B58" s="95" t="s">
        <v>38</v>
      </c>
      <c r="C58" s="133">
        <f>SUM(C59)</f>
        <v>0</v>
      </c>
      <c r="D58" s="160">
        <f>SUM(D59)</f>
        <v>0</v>
      </c>
      <c r="E58" s="133">
        <f aca="true" t="shared" si="12" ref="E58:Q58">SUM(E59)</f>
        <v>0</v>
      </c>
      <c r="F58" s="133">
        <f t="shared" si="12"/>
        <v>0</v>
      </c>
      <c r="G58" s="133">
        <f t="shared" si="12"/>
        <v>0</v>
      </c>
      <c r="H58" s="133">
        <f t="shared" si="12"/>
        <v>0</v>
      </c>
      <c r="I58" s="133">
        <f t="shared" si="12"/>
        <v>0</v>
      </c>
      <c r="J58" s="133">
        <f t="shared" si="12"/>
        <v>0</v>
      </c>
      <c r="K58" s="133">
        <f t="shared" si="12"/>
        <v>0</v>
      </c>
      <c r="L58" s="133">
        <f t="shared" si="12"/>
        <v>0</v>
      </c>
      <c r="M58" s="133">
        <f t="shared" si="12"/>
        <v>0</v>
      </c>
      <c r="N58" s="133">
        <f t="shared" si="12"/>
        <v>0</v>
      </c>
      <c r="O58" s="133">
        <f t="shared" si="12"/>
        <v>0</v>
      </c>
      <c r="P58" s="133">
        <f t="shared" si="12"/>
        <v>0</v>
      </c>
      <c r="Q58" s="133">
        <f t="shared" si="12"/>
        <v>0</v>
      </c>
    </row>
    <row r="59" spans="1:17" ht="12.75">
      <c r="A59" s="97">
        <v>32</v>
      </c>
      <c r="B59" s="95" t="s">
        <v>16</v>
      </c>
      <c r="C59" s="133">
        <f>SUM(C60,C68)</f>
        <v>0</v>
      </c>
      <c r="D59" s="160">
        <f>SUM(D60,D68)</f>
        <v>0</v>
      </c>
      <c r="E59" s="133">
        <f aca="true" t="shared" si="13" ref="E59:Q59">SUM(E60,E68)</f>
        <v>0</v>
      </c>
      <c r="F59" s="133">
        <f t="shared" si="13"/>
        <v>0</v>
      </c>
      <c r="G59" s="133">
        <f t="shared" si="13"/>
        <v>0</v>
      </c>
      <c r="H59" s="133">
        <f>SUM(H60,H68)</f>
        <v>0</v>
      </c>
      <c r="I59" s="133">
        <f t="shared" si="13"/>
        <v>0</v>
      </c>
      <c r="J59" s="133">
        <f>SUM(J60,J68)</f>
        <v>0</v>
      </c>
      <c r="K59" s="133">
        <f t="shared" si="13"/>
        <v>0</v>
      </c>
      <c r="L59" s="133">
        <f t="shared" si="13"/>
        <v>0</v>
      </c>
      <c r="M59" s="133">
        <f>SUM(M60,M68)</f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</row>
    <row r="60" spans="1:17" s="5" customFormat="1" ht="25.5">
      <c r="A60" s="134">
        <v>322</v>
      </c>
      <c r="B60" s="135" t="s">
        <v>18</v>
      </c>
      <c r="C60" s="131">
        <f>SUM(C61,C62,C63,C64,C65,C66,C67)</f>
        <v>0</v>
      </c>
      <c r="D60" s="142">
        <f>SUM(D61,D62,D63,D64,D65,D66,D67)</f>
        <v>0</v>
      </c>
      <c r="E60" s="131">
        <f aca="true" t="shared" si="14" ref="E60:Q60">SUM(E61,E62,E63,E64,E65,E66,E67)</f>
        <v>0</v>
      </c>
      <c r="F60" s="131">
        <f t="shared" si="14"/>
        <v>0</v>
      </c>
      <c r="G60" s="131">
        <f t="shared" si="14"/>
        <v>0</v>
      </c>
      <c r="H60" s="131">
        <f>SUM(H61,H62,H63,H64,H65,H66,H67)</f>
        <v>0</v>
      </c>
      <c r="I60" s="131">
        <f t="shared" si="14"/>
        <v>0</v>
      </c>
      <c r="J60" s="131">
        <f>SUM(J61,J62,J63,J64,J65,J66,J67)</f>
        <v>0</v>
      </c>
      <c r="K60" s="131">
        <f t="shared" si="14"/>
        <v>0</v>
      </c>
      <c r="L60" s="131">
        <f t="shared" si="14"/>
        <v>0</v>
      </c>
      <c r="M60" s="131">
        <f>SUM(M61,M62,M63,M64,M65,M66,M67)</f>
        <v>0</v>
      </c>
      <c r="N60" s="131">
        <f t="shared" si="14"/>
        <v>0</v>
      </c>
      <c r="O60" s="131">
        <f t="shared" si="14"/>
        <v>0</v>
      </c>
      <c r="P60" s="131">
        <f t="shared" si="14"/>
        <v>0</v>
      </c>
      <c r="Q60" s="131">
        <f t="shared" si="14"/>
        <v>0</v>
      </c>
    </row>
    <row r="61" spans="1:17" s="5" customFormat="1" ht="25.5">
      <c r="A61" s="91">
        <v>3221</v>
      </c>
      <c r="B61" s="92" t="s">
        <v>65</v>
      </c>
      <c r="C61" s="132"/>
      <c r="D61" s="14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</row>
    <row r="62" spans="1:17" s="5" customFormat="1" ht="12.75">
      <c r="A62" s="91">
        <v>3222</v>
      </c>
      <c r="B62" s="92" t="s">
        <v>66</v>
      </c>
      <c r="C62" s="132"/>
      <c r="D62" s="14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</row>
    <row r="63" spans="1:17" s="5" customFormat="1" ht="12.75">
      <c r="A63" s="91">
        <v>3223</v>
      </c>
      <c r="B63" s="92" t="s">
        <v>67</v>
      </c>
      <c r="C63" s="132"/>
      <c r="D63" s="14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</row>
    <row r="64" spans="1:17" s="5" customFormat="1" ht="25.5">
      <c r="A64" s="91">
        <v>3224</v>
      </c>
      <c r="B64" s="92" t="s">
        <v>68</v>
      </c>
      <c r="C64" s="132"/>
      <c r="D64" s="14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</row>
    <row r="65" spans="1:17" s="5" customFormat="1" ht="12.75">
      <c r="A65" s="91">
        <v>3225</v>
      </c>
      <c r="B65" s="92" t="s">
        <v>69</v>
      </c>
      <c r="C65" s="132"/>
      <c r="D65" s="14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</row>
    <row r="66" spans="1:17" s="5" customFormat="1" ht="25.5">
      <c r="A66" s="91">
        <v>3226</v>
      </c>
      <c r="B66" s="92" t="s">
        <v>70</v>
      </c>
      <c r="C66" s="132"/>
      <c r="D66" s="14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s="5" customFormat="1" ht="25.5">
      <c r="A67" s="91">
        <v>3227</v>
      </c>
      <c r="B67" s="92" t="s">
        <v>71</v>
      </c>
      <c r="C67" s="132"/>
      <c r="D67" s="14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</row>
    <row r="68" spans="1:17" ht="12.75">
      <c r="A68" s="134">
        <v>323</v>
      </c>
      <c r="B68" s="135" t="s">
        <v>19</v>
      </c>
      <c r="C68" s="131">
        <f>SUM(C69,C70,C71,C72,C73,C74,C75,C76,C77)</f>
        <v>0</v>
      </c>
      <c r="D68" s="142">
        <f>SUM(D69,D70,D71,D72,D73,D74,D75,D76,D77)</f>
        <v>0</v>
      </c>
      <c r="E68" s="131">
        <f aca="true" t="shared" si="15" ref="E68:Q68">SUM(E69,E70,E71,E72,E73,E74,E75,E76,E77)</f>
        <v>0</v>
      </c>
      <c r="F68" s="131">
        <f t="shared" si="15"/>
        <v>0</v>
      </c>
      <c r="G68" s="131">
        <f t="shared" si="15"/>
        <v>0</v>
      </c>
      <c r="H68" s="131">
        <f>SUM(H69,H70,H71,H72,H73,H74,H75,H76,H77)</f>
        <v>0</v>
      </c>
      <c r="I68" s="131">
        <f t="shared" si="15"/>
        <v>0</v>
      </c>
      <c r="J68" s="131">
        <f>SUM(J69,J70,J71,J72,J73,J74,J75,J76,J77)</f>
        <v>0</v>
      </c>
      <c r="K68" s="131">
        <f t="shared" si="15"/>
        <v>0</v>
      </c>
      <c r="L68" s="131">
        <f t="shared" si="15"/>
        <v>0</v>
      </c>
      <c r="M68" s="131">
        <f>SUM(M69,M70,M71,M72,M73,M74,M75,M76,M77)</f>
        <v>0</v>
      </c>
      <c r="N68" s="131">
        <f t="shared" si="15"/>
        <v>0</v>
      </c>
      <c r="O68" s="131">
        <f t="shared" si="15"/>
        <v>0</v>
      </c>
      <c r="P68" s="131">
        <f t="shared" si="15"/>
        <v>0</v>
      </c>
      <c r="Q68" s="131">
        <f t="shared" si="15"/>
        <v>0</v>
      </c>
    </row>
    <row r="69" spans="1:17" ht="12.75">
      <c r="A69" s="91">
        <v>3231</v>
      </c>
      <c r="B69" s="92" t="s">
        <v>72</v>
      </c>
      <c r="C69" s="132"/>
      <c r="D69" s="141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1:17" ht="25.5">
      <c r="A70" s="91">
        <v>3232</v>
      </c>
      <c r="B70" s="92" t="s">
        <v>73</v>
      </c>
      <c r="C70" s="132"/>
      <c r="D70" s="141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1:17" ht="12.75">
      <c r="A71" s="91">
        <v>3233</v>
      </c>
      <c r="B71" s="92" t="s">
        <v>74</v>
      </c>
      <c r="C71" s="132"/>
      <c r="D71" s="141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1:17" ht="12.75">
      <c r="A72" s="91">
        <v>3234</v>
      </c>
      <c r="B72" s="92" t="s">
        <v>75</v>
      </c>
      <c r="C72" s="132"/>
      <c r="D72" s="141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ht="12.75">
      <c r="A73" s="91">
        <v>3235</v>
      </c>
      <c r="B73" s="92" t="s">
        <v>76</v>
      </c>
      <c r="C73" s="132"/>
      <c r="D73" s="141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ht="12.75">
      <c r="A74" s="91">
        <v>3236</v>
      </c>
      <c r="B74" s="92" t="s">
        <v>77</v>
      </c>
      <c r="C74" s="132"/>
      <c r="D74" s="141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ht="12.75">
      <c r="A75" s="91">
        <v>3237</v>
      </c>
      <c r="B75" s="92" t="s">
        <v>78</v>
      </c>
      <c r="C75" s="132"/>
      <c r="D75" s="141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ht="12.75">
      <c r="A76" s="91">
        <v>3238</v>
      </c>
      <c r="B76" s="92" t="s">
        <v>79</v>
      </c>
      <c r="C76" s="132"/>
      <c r="D76" s="141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ht="12.75">
      <c r="A77" s="91">
        <v>3239</v>
      </c>
      <c r="B77" s="92" t="s">
        <v>80</v>
      </c>
      <c r="C77" s="132"/>
      <c r="D77" s="141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1:17" s="5" customFormat="1" ht="25.5">
      <c r="A78" s="97">
        <v>4</v>
      </c>
      <c r="B78" s="95" t="s">
        <v>22</v>
      </c>
      <c r="C78" s="131">
        <f>SUM(C79)</f>
        <v>80000</v>
      </c>
      <c r="D78" s="142">
        <f>SUM(D79)</f>
        <v>47000</v>
      </c>
      <c r="E78" s="131">
        <f aca="true" t="shared" si="16" ref="E78:Q78">SUM(E79)</f>
        <v>0</v>
      </c>
      <c r="F78" s="131">
        <f t="shared" si="16"/>
        <v>0</v>
      </c>
      <c r="G78" s="131">
        <f t="shared" si="16"/>
        <v>0</v>
      </c>
      <c r="H78" s="131">
        <f t="shared" si="16"/>
        <v>0</v>
      </c>
      <c r="I78" s="131">
        <f>SUM(I79)</f>
        <v>80000</v>
      </c>
      <c r="J78" s="131">
        <f>SUM(J79)</f>
        <v>24000</v>
      </c>
      <c r="K78" s="131">
        <f t="shared" si="16"/>
        <v>0</v>
      </c>
      <c r="L78" s="131">
        <f t="shared" si="16"/>
        <v>0</v>
      </c>
      <c r="M78" s="131">
        <f t="shared" si="16"/>
        <v>17000</v>
      </c>
      <c r="N78" s="131">
        <f t="shared" si="16"/>
        <v>0</v>
      </c>
      <c r="O78" s="131">
        <f t="shared" si="16"/>
        <v>6000</v>
      </c>
      <c r="P78" s="131">
        <f t="shared" si="16"/>
        <v>0</v>
      </c>
      <c r="Q78" s="131">
        <f t="shared" si="16"/>
        <v>0</v>
      </c>
    </row>
    <row r="79" spans="1:17" ht="38.25">
      <c r="A79" s="97">
        <v>42</v>
      </c>
      <c r="B79" s="95" t="s">
        <v>43</v>
      </c>
      <c r="C79" s="133">
        <f>SUM(C80)</f>
        <v>80000</v>
      </c>
      <c r="D79" s="160">
        <f>SUM(D80+D86)</f>
        <v>47000</v>
      </c>
      <c r="E79" s="133">
        <f aca="true" t="shared" si="17" ref="E79:Q79">SUM(E80:E87)</f>
        <v>0</v>
      </c>
      <c r="F79" s="133">
        <f t="shared" si="17"/>
        <v>0</v>
      </c>
      <c r="G79" s="133">
        <f t="shared" si="17"/>
        <v>0</v>
      </c>
      <c r="H79" s="133">
        <f>SUM(H80:H87)</f>
        <v>0</v>
      </c>
      <c r="I79" s="133">
        <f>SUM(I80)</f>
        <v>80000</v>
      </c>
      <c r="J79" s="133">
        <f>SUM(J80)</f>
        <v>24000</v>
      </c>
      <c r="K79" s="133">
        <f t="shared" si="17"/>
        <v>0</v>
      </c>
      <c r="L79" s="133">
        <f t="shared" si="17"/>
        <v>0</v>
      </c>
      <c r="M79" s="133">
        <f>SUM(M80+M86)</f>
        <v>17000</v>
      </c>
      <c r="N79" s="133">
        <f t="shared" si="17"/>
        <v>0</v>
      </c>
      <c r="O79" s="133">
        <f t="shared" si="17"/>
        <v>6000</v>
      </c>
      <c r="P79" s="133">
        <f t="shared" si="17"/>
        <v>0</v>
      </c>
      <c r="Q79" s="133">
        <f t="shared" si="17"/>
        <v>0</v>
      </c>
    </row>
    <row r="80" spans="1:17" s="136" customFormat="1" ht="12.75">
      <c r="A80" s="134">
        <v>421</v>
      </c>
      <c r="B80" s="135" t="s">
        <v>37</v>
      </c>
      <c r="C80" s="133">
        <f>SUM(C81:C84)</f>
        <v>80000</v>
      </c>
      <c r="D80" s="160">
        <f>SUM(D81:D85)</f>
        <v>30000</v>
      </c>
      <c r="E80" s="133">
        <f aca="true" t="shared" si="18" ref="E80:Q80">SUM(E81:E84)</f>
        <v>0</v>
      </c>
      <c r="F80" s="133">
        <f t="shared" si="18"/>
        <v>0</v>
      </c>
      <c r="G80" s="133">
        <f t="shared" si="18"/>
        <v>0</v>
      </c>
      <c r="H80" s="133">
        <f>SUM(H81:H84)</f>
        <v>0</v>
      </c>
      <c r="I80" s="133">
        <f t="shared" si="18"/>
        <v>80000</v>
      </c>
      <c r="J80" s="133">
        <f>SUM(J81:J84)</f>
        <v>24000</v>
      </c>
      <c r="K80" s="133">
        <f t="shared" si="18"/>
        <v>0</v>
      </c>
      <c r="L80" s="133">
        <f t="shared" si="18"/>
        <v>0</v>
      </c>
      <c r="M80" s="133">
        <f>SUM(M81:M84)</f>
        <v>0</v>
      </c>
      <c r="N80" s="133">
        <f t="shared" si="18"/>
        <v>0</v>
      </c>
      <c r="O80" s="133">
        <f t="shared" si="18"/>
        <v>0</v>
      </c>
      <c r="P80" s="133">
        <f t="shared" si="18"/>
        <v>0</v>
      </c>
      <c r="Q80" s="133">
        <f t="shared" si="18"/>
        <v>0</v>
      </c>
    </row>
    <row r="81" spans="1:17" ht="12.75">
      <c r="A81" s="91">
        <v>4211</v>
      </c>
      <c r="B81" s="92" t="s">
        <v>85</v>
      </c>
      <c r="C81" s="132"/>
      <c r="D81" s="141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1:17" ht="12.75">
      <c r="A82" s="91">
        <v>4212</v>
      </c>
      <c r="B82" s="92" t="s">
        <v>86</v>
      </c>
      <c r="C82" s="132"/>
      <c r="D82" s="141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1:17" ht="25.5">
      <c r="A83" s="91">
        <v>4213</v>
      </c>
      <c r="B83" s="92" t="s">
        <v>87</v>
      </c>
      <c r="C83" s="132"/>
      <c r="D83" s="141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1:17" ht="12.75">
      <c r="A84" s="91">
        <v>4221</v>
      </c>
      <c r="B84" s="92" t="s">
        <v>88</v>
      </c>
      <c r="C84" s="132">
        <v>80000</v>
      </c>
      <c r="D84" s="141">
        <v>24000</v>
      </c>
      <c r="E84" s="132"/>
      <c r="F84" s="132"/>
      <c r="G84" s="132"/>
      <c r="H84" s="132"/>
      <c r="I84" s="132">
        <v>80000</v>
      </c>
      <c r="J84" s="141">
        <v>24000</v>
      </c>
      <c r="K84" s="132"/>
      <c r="L84" s="132"/>
      <c r="M84" s="132"/>
      <c r="N84" s="132"/>
      <c r="O84" s="132"/>
      <c r="P84" s="132"/>
      <c r="Q84" s="132"/>
    </row>
    <row r="85" spans="1:17" ht="12.75">
      <c r="A85" s="91">
        <v>4227</v>
      </c>
      <c r="B85" s="92" t="s">
        <v>129</v>
      </c>
      <c r="C85" s="132"/>
      <c r="D85" s="141">
        <v>6000</v>
      </c>
      <c r="E85" s="132"/>
      <c r="F85" s="132"/>
      <c r="G85" s="132"/>
      <c r="H85" s="132"/>
      <c r="I85" s="132"/>
      <c r="J85" s="141"/>
      <c r="K85" s="132"/>
      <c r="L85" s="132"/>
      <c r="M85" s="132"/>
      <c r="N85" s="132">
        <v>0</v>
      </c>
      <c r="O85" s="141">
        <v>6000</v>
      </c>
      <c r="P85" s="132"/>
      <c r="Q85" s="132"/>
    </row>
    <row r="86" spans="1:17" ht="12.75">
      <c r="A86" s="97">
        <v>424</v>
      </c>
      <c r="B86" s="92"/>
      <c r="C86" s="132"/>
      <c r="D86" s="142">
        <f>D87</f>
        <v>17000</v>
      </c>
      <c r="E86" s="131">
        <f aca="true" t="shared" si="19" ref="E86:Q86">E87</f>
        <v>0</v>
      </c>
      <c r="F86" s="131">
        <f t="shared" si="19"/>
        <v>0</v>
      </c>
      <c r="G86" s="131">
        <f t="shared" si="19"/>
        <v>0</v>
      </c>
      <c r="H86" s="131">
        <f t="shared" si="19"/>
        <v>0</v>
      </c>
      <c r="I86" s="131">
        <f t="shared" si="19"/>
        <v>0</v>
      </c>
      <c r="J86" s="131">
        <f t="shared" si="19"/>
        <v>0</v>
      </c>
      <c r="K86" s="131">
        <f t="shared" si="19"/>
        <v>0</v>
      </c>
      <c r="L86" s="131">
        <f t="shared" si="19"/>
        <v>0</v>
      </c>
      <c r="M86" s="131">
        <f t="shared" si="19"/>
        <v>17000</v>
      </c>
      <c r="N86" s="131">
        <f t="shared" si="19"/>
        <v>0</v>
      </c>
      <c r="O86" s="131">
        <f t="shared" si="19"/>
        <v>0</v>
      </c>
      <c r="P86" s="131">
        <f t="shared" si="19"/>
        <v>0</v>
      </c>
      <c r="Q86" s="131">
        <f t="shared" si="19"/>
        <v>0</v>
      </c>
    </row>
    <row r="87" spans="1:17" s="5" customFormat="1" ht="12.75" customHeight="1">
      <c r="A87" s="91">
        <v>4241</v>
      </c>
      <c r="B87" s="92" t="s">
        <v>119</v>
      </c>
      <c r="C87" s="131"/>
      <c r="D87" s="141">
        <v>17000</v>
      </c>
      <c r="E87" s="131"/>
      <c r="F87" s="131"/>
      <c r="G87" s="131"/>
      <c r="H87" s="131"/>
      <c r="I87" s="131"/>
      <c r="J87" s="131"/>
      <c r="K87" s="131"/>
      <c r="L87" s="131"/>
      <c r="M87" s="141">
        <v>17000</v>
      </c>
      <c r="N87" s="131"/>
      <c r="O87" s="131"/>
      <c r="P87" s="131"/>
      <c r="Q87" s="131"/>
    </row>
    <row r="88" spans="1:17" s="5" customFormat="1" ht="12.75" customHeight="1">
      <c r="A88" s="91"/>
      <c r="B88" s="92"/>
      <c r="C88" s="131"/>
      <c r="D88" s="142"/>
      <c r="E88" s="131"/>
      <c r="F88" s="131"/>
      <c r="G88" s="131"/>
      <c r="H88" s="131"/>
      <c r="I88" s="131"/>
      <c r="J88" s="131"/>
      <c r="K88" s="131"/>
      <c r="L88" s="131"/>
      <c r="M88" s="141"/>
      <c r="N88" s="131"/>
      <c r="O88" s="131"/>
      <c r="P88" s="131"/>
      <c r="Q88" s="131"/>
    </row>
    <row r="89" spans="1:17" s="5" customFormat="1" ht="22.5" customHeight="1">
      <c r="A89" s="137">
        <v>5</v>
      </c>
      <c r="B89" s="95" t="s">
        <v>89</v>
      </c>
      <c r="C89" s="131">
        <f aca="true" t="shared" si="20" ref="C89:D91">SUM(C90)</f>
        <v>0</v>
      </c>
      <c r="D89" s="142">
        <f t="shared" si="20"/>
        <v>0</v>
      </c>
      <c r="E89" s="131">
        <f aca="true" t="shared" si="21" ref="E89:Q91">SUM(E90)</f>
        <v>0</v>
      </c>
      <c r="F89" s="131">
        <f t="shared" si="21"/>
        <v>0</v>
      </c>
      <c r="G89" s="131">
        <f t="shared" si="21"/>
        <v>0</v>
      </c>
      <c r="H89" s="131">
        <f t="shared" si="21"/>
        <v>0</v>
      </c>
      <c r="I89" s="131">
        <f t="shared" si="21"/>
        <v>0</v>
      </c>
      <c r="J89" s="131">
        <f t="shared" si="21"/>
        <v>0</v>
      </c>
      <c r="K89" s="131">
        <f t="shared" si="21"/>
        <v>0</v>
      </c>
      <c r="L89" s="131">
        <f t="shared" si="21"/>
        <v>0</v>
      </c>
      <c r="M89" s="131">
        <f t="shared" si="21"/>
        <v>0</v>
      </c>
      <c r="N89" s="131">
        <f t="shared" si="21"/>
        <v>0</v>
      </c>
      <c r="O89" s="131">
        <f t="shared" si="21"/>
        <v>0</v>
      </c>
      <c r="P89" s="131">
        <f t="shared" si="21"/>
        <v>0</v>
      </c>
      <c r="Q89" s="131">
        <f t="shared" si="21"/>
        <v>0</v>
      </c>
    </row>
    <row r="90" spans="1:17" s="5" customFormat="1" ht="23.25" customHeight="1">
      <c r="A90" s="97">
        <v>54</v>
      </c>
      <c r="B90" s="95" t="s">
        <v>90</v>
      </c>
      <c r="C90" s="131">
        <f t="shared" si="20"/>
        <v>0</v>
      </c>
      <c r="D90" s="142">
        <f t="shared" si="20"/>
        <v>0</v>
      </c>
      <c r="E90" s="131">
        <f t="shared" si="21"/>
        <v>0</v>
      </c>
      <c r="F90" s="131">
        <f t="shared" si="21"/>
        <v>0</v>
      </c>
      <c r="G90" s="131">
        <f t="shared" si="21"/>
        <v>0</v>
      </c>
      <c r="H90" s="131">
        <f t="shared" si="21"/>
        <v>0</v>
      </c>
      <c r="I90" s="131">
        <f t="shared" si="21"/>
        <v>0</v>
      </c>
      <c r="J90" s="131">
        <f t="shared" si="21"/>
        <v>0</v>
      </c>
      <c r="K90" s="131">
        <f t="shared" si="21"/>
        <v>0</v>
      </c>
      <c r="L90" s="131">
        <f t="shared" si="21"/>
        <v>0</v>
      </c>
      <c r="M90" s="131">
        <f t="shared" si="21"/>
        <v>0</v>
      </c>
      <c r="N90" s="131">
        <f t="shared" si="21"/>
        <v>0</v>
      </c>
      <c r="O90" s="131">
        <f t="shared" si="21"/>
        <v>0</v>
      </c>
      <c r="P90" s="131">
        <f t="shared" si="21"/>
        <v>0</v>
      </c>
      <c r="Q90" s="131">
        <f t="shared" si="21"/>
        <v>0</v>
      </c>
    </row>
    <row r="91" spans="1:17" s="5" customFormat="1" ht="40.5" customHeight="1">
      <c r="A91" s="97">
        <v>544</v>
      </c>
      <c r="B91" s="95" t="s">
        <v>91</v>
      </c>
      <c r="C91" s="131">
        <f t="shared" si="20"/>
        <v>0</v>
      </c>
      <c r="D91" s="142">
        <f t="shared" si="20"/>
        <v>0</v>
      </c>
      <c r="E91" s="131">
        <f t="shared" si="21"/>
        <v>0</v>
      </c>
      <c r="F91" s="131">
        <f t="shared" si="21"/>
        <v>0</v>
      </c>
      <c r="G91" s="131">
        <f t="shared" si="21"/>
        <v>0</v>
      </c>
      <c r="H91" s="131">
        <f t="shared" si="21"/>
        <v>0</v>
      </c>
      <c r="I91" s="131">
        <f t="shared" si="21"/>
        <v>0</v>
      </c>
      <c r="J91" s="131">
        <f t="shared" si="21"/>
        <v>0</v>
      </c>
      <c r="K91" s="131">
        <f t="shared" si="21"/>
        <v>0</v>
      </c>
      <c r="L91" s="131">
        <f t="shared" si="21"/>
        <v>0</v>
      </c>
      <c r="M91" s="131">
        <f t="shared" si="21"/>
        <v>0</v>
      </c>
      <c r="N91" s="131">
        <f t="shared" si="21"/>
        <v>0</v>
      </c>
      <c r="O91" s="131">
        <f t="shared" si="21"/>
        <v>0</v>
      </c>
      <c r="P91" s="131">
        <f t="shared" si="21"/>
        <v>0</v>
      </c>
      <c r="Q91" s="131">
        <f t="shared" si="21"/>
        <v>0</v>
      </c>
    </row>
    <row r="92" spans="1:17" s="5" customFormat="1" ht="12.75" customHeight="1">
      <c r="A92" s="138">
        <v>5443</v>
      </c>
      <c r="B92" s="139" t="s">
        <v>92</v>
      </c>
      <c r="C92" s="131"/>
      <c r="D92" s="142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</row>
    <row r="93" spans="1:17" s="5" customFormat="1" ht="12.75" customHeight="1">
      <c r="A93" s="97"/>
      <c r="B93" s="95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</row>
    <row r="94" spans="1:17" s="5" customFormat="1" ht="12.75" customHeight="1">
      <c r="A94" s="97"/>
      <c r="B94" s="95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</row>
    <row r="95" spans="1:17" s="5" customFormat="1" ht="12.75" customHeight="1">
      <c r="A95" s="97"/>
      <c r="B95" s="95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</row>
    <row r="96" spans="1:17" s="5" customFormat="1" ht="12.75" customHeight="1">
      <c r="A96" s="97"/>
      <c r="B96" s="95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</row>
    <row r="97" spans="1:17" s="5" customFormat="1" ht="12.75">
      <c r="A97" s="91"/>
      <c r="B97" s="92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s="5" customFormat="1" ht="12.75">
      <c r="A98" s="91"/>
      <c r="B98" s="92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s="5" customFormat="1" ht="12.75">
      <c r="A99" s="91"/>
      <c r="B99" s="92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1:17" s="5" customFormat="1" ht="12.75">
      <c r="A100" s="91"/>
      <c r="B100" s="92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1:17" ht="12.75">
      <c r="A101" s="61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14.75">
      <c r="A102" s="4" t="s">
        <v>10</v>
      </c>
      <c r="B102" s="83" t="s">
        <v>11</v>
      </c>
      <c r="C102" s="4" t="s">
        <v>96</v>
      </c>
      <c r="D102" s="4" t="s">
        <v>96</v>
      </c>
      <c r="E102" s="4" t="s">
        <v>44</v>
      </c>
      <c r="F102" s="4" t="s">
        <v>45</v>
      </c>
      <c r="G102" s="4" t="s">
        <v>46</v>
      </c>
      <c r="H102" s="4" t="s">
        <v>46</v>
      </c>
      <c r="I102" s="4" t="s">
        <v>47</v>
      </c>
      <c r="J102" s="4" t="s">
        <v>47</v>
      </c>
      <c r="K102" s="4" t="s">
        <v>48</v>
      </c>
      <c r="L102" s="4" t="s">
        <v>49</v>
      </c>
      <c r="M102" s="4" t="s">
        <v>49</v>
      </c>
      <c r="N102" s="4" t="s">
        <v>95</v>
      </c>
      <c r="O102" s="4" t="s">
        <v>50</v>
      </c>
      <c r="P102" s="4" t="s">
        <v>51</v>
      </c>
      <c r="Q102" s="4" t="s">
        <v>52</v>
      </c>
    </row>
    <row r="103" spans="1:17" ht="12.75">
      <c r="A103" s="85"/>
      <c r="B103" s="86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1:17" ht="12.75">
      <c r="A104" s="88"/>
      <c r="B104" s="89" t="s">
        <v>25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1:17" ht="12.75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1:17" s="5" customFormat="1" ht="12.75">
      <c r="A106" s="94" t="s">
        <v>36</v>
      </c>
      <c r="B106" s="95" t="s">
        <v>40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1:17" ht="12.75">
      <c r="A107" s="94" t="s">
        <v>34</v>
      </c>
      <c r="B107" s="95" t="s">
        <v>41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1:17" ht="12.75">
      <c r="A108" s="97">
        <v>3</v>
      </c>
      <c r="B108" s="95" t="s">
        <v>38</v>
      </c>
      <c r="C108" s="133">
        <f>SUM(C109:C111)</f>
        <v>3903600</v>
      </c>
      <c r="D108" s="133">
        <f>SUM(D109:D111)</f>
        <v>3903600</v>
      </c>
      <c r="E108" s="133">
        <f aca="true" t="shared" si="22" ref="E108:Q108">SUM(E109:E111)</f>
        <v>9600</v>
      </c>
      <c r="F108" s="133">
        <f t="shared" si="22"/>
        <v>0</v>
      </c>
      <c r="G108" s="133">
        <f t="shared" si="22"/>
        <v>272500</v>
      </c>
      <c r="H108" s="133">
        <f>SUM(H109:H111)</f>
        <v>272500</v>
      </c>
      <c r="I108" s="133">
        <f t="shared" si="22"/>
        <v>252500</v>
      </c>
      <c r="J108" s="133">
        <f>SUM(J109:J111)</f>
        <v>252500</v>
      </c>
      <c r="K108" s="133">
        <f t="shared" si="22"/>
        <v>0</v>
      </c>
      <c r="L108" s="133">
        <f t="shared" si="22"/>
        <v>3350000</v>
      </c>
      <c r="M108" s="133">
        <f>SUM(M109:M111)</f>
        <v>3350000</v>
      </c>
      <c r="N108" s="133">
        <f t="shared" si="22"/>
        <v>19000</v>
      </c>
      <c r="O108" s="133">
        <f t="shared" si="22"/>
        <v>0</v>
      </c>
      <c r="P108" s="133">
        <f t="shared" si="22"/>
        <v>0</v>
      </c>
      <c r="Q108" s="133">
        <f t="shared" si="22"/>
        <v>0</v>
      </c>
    </row>
    <row r="109" spans="1:17" ht="12.75">
      <c r="A109" s="97">
        <v>31</v>
      </c>
      <c r="B109" s="95" t="s">
        <v>12</v>
      </c>
      <c r="C109" s="132">
        <v>3359600</v>
      </c>
      <c r="D109" s="132">
        <v>3359600</v>
      </c>
      <c r="E109" s="132">
        <v>9600</v>
      </c>
      <c r="F109" s="132">
        <v>0</v>
      </c>
      <c r="G109" s="132">
        <v>0</v>
      </c>
      <c r="H109" s="132">
        <v>0</v>
      </c>
      <c r="I109" s="132">
        <v>0</v>
      </c>
      <c r="J109" s="132">
        <v>0</v>
      </c>
      <c r="K109" s="132">
        <v>0</v>
      </c>
      <c r="L109" s="132">
        <v>3350000</v>
      </c>
      <c r="M109" s="132">
        <v>3350000</v>
      </c>
      <c r="N109" s="132">
        <v>0</v>
      </c>
      <c r="O109" s="132">
        <v>0</v>
      </c>
      <c r="P109" s="132">
        <v>0</v>
      </c>
      <c r="Q109" s="132">
        <v>0</v>
      </c>
    </row>
    <row r="110" spans="1:17" ht="12.75">
      <c r="A110" s="97">
        <v>32</v>
      </c>
      <c r="B110" s="95" t="s">
        <v>16</v>
      </c>
      <c r="C110" s="132">
        <v>539000</v>
      </c>
      <c r="D110" s="132">
        <v>539000</v>
      </c>
      <c r="E110" s="132">
        <v>0</v>
      </c>
      <c r="F110" s="132">
        <v>0</v>
      </c>
      <c r="G110" s="132">
        <v>270000</v>
      </c>
      <c r="H110" s="132">
        <v>270000</v>
      </c>
      <c r="I110" s="132">
        <v>250000</v>
      </c>
      <c r="J110" s="132">
        <v>250000</v>
      </c>
      <c r="K110" s="132">
        <v>0</v>
      </c>
      <c r="L110" s="132">
        <v>0</v>
      </c>
      <c r="M110" s="132">
        <v>0</v>
      </c>
      <c r="N110" s="132">
        <v>19000</v>
      </c>
      <c r="O110" s="132">
        <v>0</v>
      </c>
      <c r="P110" s="132">
        <v>0</v>
      </c>
      <c r="Q110" s="132">
        <v>0</v>
      </c>
    </row>
    <row r="111" spans="1:17" ht="12.75">
      <c r="A111" s="97">
        <v>34</v>
      </c>
      <c r="B111" s="95" t="s">
        <v>20</v>
      </c>
      <c r="C111" s="132">
        <v>5000</v>
      </c>
      <c r="D111" s="132">
        <v>5000</v>
      </c>
      <c r="E111" s="132">
        <v>0</v>
      </c>
      <c r="F111" s="132">
        <v>0</v>
      </c>
      <c r="G111" s="132">
        <v>2500</v>
      </c>
      <c r="H111" s="132">
        <v>2500</v>
      </c>
      <c r="I111" s="132">
        <v>2500</v>
      </c>
      <c r="J111" s="132">
        <v>2500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2">
        <v>0</v>
      </c>
      <c r="Q111" s="132">
        <v>0</v>
      </c>
    </row>
    <row r="112" spans="1:17" ht="12.75">
      <c r="A112" s="91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1:17" s="5" customFormat="1" ht="12.75">
      <c r="A113" s="94" t="s">
        <v>35</v>
      </c>
      <c r="B113" s="95" t="s">
        <v>42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1:17" ht="12.75">
      <c r="A114" s="97">
        <v>3</v>
      </c>
      <c r="B114" s="95" t="s">
        <v>38</v>
      </c>
      <c r="C114" s="133">
        <f>SUM(C115:C116)</f>
        <v>0</v>
      </c>
      <c r="D114" s="133">
        <f>SUM(D115:D116)</f>
        <v>0</v>
      </c>
      <c r="E114" s="133">
        <f aca="true" t="shared" si="23" ref="E114:Q114">SUM(E115:E116)</f>
        <v>0</v>
      </c>
      <c r="F114" s="133">
        <f t="shared" si="23"/>
        <v>0</v>
      </c>
      <c r="G114" s="133">
        <f t="shared" si="23"/>
        <v>0</v>
      </c>
      <c r="H114" s="133">
        <f>SUM(H115:H116)</f>
        <v>0</v>
      </c>
      <c r="I114" s="133">
        <f t="shared" si="23"/>
        <v>0</v>
      </c>
      <c r="J114" s="133">
        <f>SUM(J115:J116)</f>
        <v>0</v>
      </c>
      <c r="K114" s="133">
        <f t="shared" si="23"/>
        <v>0</v>
      </c>
      <c r="L114" s="133">
        <f t="shared" si="23"/>
        <v>0</v>
      </c>
      <c r="M114" s="133">
        <f>SUM(M115:M116)</f>
        <v>0</v>
      </c>
      <c r="N114" s="133">
        <f t="shared" si="23"/>
        <v>0</v>
      </c>
      <c r="O114" s="133">
        <f t="shared" si="23"/>
        <v>0</v>
      </c>
      <c r="P114" s="133">
        <f t="shared" si="23"/>
        <v>0</v>
      </c>
      <c r="Q114" s="133">
        <f t="shared" si="23"/>
        <v>0</v>
      </c>
    </row>
    <row r="115" spans="1:17" ht="12.75">
      <c r="A115" s="97">
        <v>32</v>
      </c>
      <c r="B115" s="95" t="s">
        <v>16</v>
      </c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1:17" ht="12.75">
      <c r="A116" s="97">
        <v>34</v>
      </c>
      <c r="B116" s="95" t="s">
        <v>20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1:17" ht="25.5">
      <c r="A117" s="97">
        <v>4</v>
      </c>
      <c r="B117" s="95" t="s">
        <v>22</v>
      </c>
      <c r="C117" s="133">
        <f>SUM(C118)</f>
        <v>0</v>
      </c>
      <c r="D117" s="133">
        <f>SUM(D118)</f>
        <v>0</v>
      </c>
      <c r="E117" s="133">
        <f aca="true" t="shared" si="24" ref="E117:Q117">SUM(E118)</f>
        <v>0</v>
      </c>
      <c r="F117" s="133">
        <f t="shared" si="24"/>
        <v>0</v>
      </c>
      <c r="G117" s="133">
        <f t="shared" si="24"/>
        <v>0</v>
      </c>
      <c r="H117" s="133">
        <f t="shared" si="24"/>
        <v>0</v>
      </c>
      <c r="I117" s="133">
        <f t="shared" si="24"/>
        <v>0</v>
      </c>
      <c r="J117" s="133">
        <f t="shared" si="24"/>
        <v>0</v>
      </c>
      <c r="K117" s="133">
        <f t="shared" si="24"/>
        <v>0</v>
      </c>
      <c r="L117" s="133">
        <f t="shared" si="24"/>
        <v>0</v>
      </c>
      <c r="M117" s="133">
        <f t="shared" si="24"/>
        <v>0</v>
      </c>
      <c r="N117" s="133">
        <f t="shared" si="24"/>
        <v>0</v>
      </c>
      <c r="O117" s="133">
        <f t="shared" si="24"/>
        <v>0</v>
      </c>
      <c r="P117" s="133">
        <f t="shared" si="24"/>
        <v>0</v>
      </c>
      <c r="Q117" s="133">
        <f t="shared" si="24"/>
        <v>0</v>
      </c>
    </row>
    <row r="118" spans="1:17" ht="38.25">
      <c r="A118" s="97">
        <v>42</v>
      </c>
      <c r="B118" s="95" t="s">
        <v>23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1:17" ht="12.75">
      <c r="A119" s="97"/>
      <c r="B119" s="95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1:17" ht="25.5">
      <c r="A120" s="137">
        <v>5</v>
      </c>
      <c r="B120" s="95" t="s">
        <v>89</v>
      </c>
      <c r="C120" s="131">
        <f aca="true" t="shared" si="25" ref="C120:Q121">SUM(C121)</f>
        <v>0</v>
      </c>
      <c r="D120" s="131">
        <f t="shared" si="25"/>
        <v>0</v>
      </c>
      <c r="E120" s="131">
        <f t="shared" si="25"/>
        <v>0</v>
      </c>
      <c r="F120" s="131">
        <f t="shared" si="25"/>
        <v>0</v>
      </c>
      <c r="G120" s="131">
        <f t="shared" si="25"/>
        <v>0</v>
      </c>
      <c r="H120" s="131">
        <f t="shared" si="25"/>
        <v>0</v>
      </c>
      <c r="I120" s="131">
        <f t="shared" si="25"/>
        <v>0</v>
      </c>
      <c r="J120" s="131">
        <f t="shared" si="25"/>
        <v>0</v>
      </c>
      <c r="K120" s="131">
        <f t="shared" si="25"/>
        <v>0</v>
      </c>
      <c r="L120" s="131">
        <f t="shared" si="25"/>
        <v>0</v>
      </c>
      <c r="M120" s="131">
        <f t="shared" si="25"/>
        <v>0</v>
      </c>
      <c r="N120" s="131">
        <f t="shared" si="25"/>
        <v>0</v>
      </c>
      <c r="O120" s="131">
        <f t="shared" si="25"/>
        <v>0</v>
      </c>
      <c r="P120" s="131">
        <f t="shared" si="25"/>
        <v>0</v>
      </c>
      <c r="Q120" s="131">
        <f t="shared" si="25"/>
        <v>0</v>
      </c>
    </row>
    <row r="121" spans="1:17" ht="25.5">
      <c r="A121" s="97">
        <v>54</v>
      </c>
      <c r="B121" s="95" t="s">
        <v>90</v>
      </c>
      <c r="C121" s="131">
        <f t="shared" si="25"/>
        <v>0</v>
      </c>
      <c r="D121" s="131">
        <f t="shared" si="25"/>
        <v>0</v>
      </c>
      <c r="E121" s="131">
        <f t="shared" si="25"/>
        <v>0</v>
      </c>
      <c r="F121" s="131">
        <f t="shared" si="25"/>
        <v>0</v>
      </c>
      <c r="G121" s="131">
        <f t="shared" si="25"/>
        <v>0</v>
      </c>
      <c r="H121" s="131">
        <f t="shared" si="25"/>
        <v>0</v>
      </c>
      <c r="I121" s="131">
        <f t="shared" si="25"/>
        <v>0</v>
      </c>
      <c r="J121" s="131">
        <f t="shared" si="25"/>
        <v>0</v>
      </c>
      <c r="K121" s="131">
        <f t="shared" si="25"/>
        <v>0</v>
      </c>
      <c r="L121" s="131">
        <f t="shared" si="25"/>
        <v>0</v>
      </c>
      <c r="M121" s="131">
        <f t="shared" si="25"/>
        <v>0</v>
      </c>
      <c r="N121" s="131">
        <f t="shared" si="25"/>
        <v>0</v>
      </c>
      <c r="O121" s="131">
        <f t="shared" si="25"/>
        <v>0</v>
      </c>
      <c r="P121" s="131">
        <f t="shared" si="25"/>
        <v>0</v>
      </c>
      <c r="Q121" s="131">
        <f t="shared" si="25"/>
        <v>0</v>
      </c>
    </row>
    <row r="122" spans="1:17" ht="12.75">
      <c r="A122" s="118"/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1:17" ht="114.75">
      <c r="A123" s="4" t="s">
        <v>10</v>
      </c>
      <c r="B123" s="83" t="s">
        <v>11</v>
      </c>
      <c r="C123" s="4" t="s">
        <v>112</v>
      </c>
      <c r="D123" s="4" t="s">
        <v>112</v>
      </c>
      <c r="E123" s="4" t="s">
        <v>44</v>
      </c>
      <c r="F123" s="4" t="s">
        <v>45</v>
      </c>
      <c r="G123" s="4" t="s">
        <v>46</v>
      </c>
      <c r="H123" s="4" t="s">
        <v>46</v>
      </c>
      <c r="I123" s="4" t="s">
        <v>47</v>
      </c>
      <c r="J123" s="4" t="s">
        <v>47</v>
      </c>
      <c r="K123" s="4" t="s">
        <v>48</v>
      </c>
      <c r="L123" s="4" t="s">
        <v>49</v>
      </c>
      <c r="M123" s="4" t="s">
        <v>49</v>
      </c>
      <c r="N123" s="4" t="s">
        <v>95</v>
      </c>
      <c r="O123" s="4" t="s">
        <v>50</v>
      </c>
      <c r="P123" s="4" t="s">
        <v>51</v>
      </c>
      <c r="Q123" s="4" t="s">
        <v>52</v>
      </c>
    </row>
    <row r="124" spans="1:17" ht="12.75">
      <c r="A124" s="85"/>
      <c r="B124" s="86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1:17" ht="12.75">
      <c r="A125" s="88"/>
      <c r="B125" s="89" t="s">
        <v>25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1:17" ht="12.75">
      <c r="A126" s="91"/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1:17" ht="12.75">
      <c r="A127" s="94" t="s">
        <v>36</v>
      </c>
      <c r="B127" s="95" t="s">
        <v>40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1:17" ht="12.75">
      <c r="A128" s="94" t="s">
        <v>34</v>
      </c>
      <c r="B128" s="95" t="s">
        <v>41</v>
      </c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1:17" ht="12.75">
      <c r="A129" s="97">
        <v>3</v>
      </c>
      <c r="B129" s="95" t="s">
        <v>38</v>
      </c>
      <c r="C129" s="133">
        <f>SUM(C130:C132)</f>
        <v>3705600</v>
      </c>
      <c r="D129" s="133">
        <f>SUM(D130:D132)</f>
        <v>3705600</v>
      </c>
      <c r="E129" s="133">
        <f aca="true" t="shared" si="26" ref="E129:Q129">SUM(E130:E132)</f>
        <v>9600</v>
      </c>
      <c r="F129" s="133">
        <f t="shared" si="26"/>
        <v>0</v>
      </c>
      <c r="G129" s="133">
        <f t="shared" si="26"/>
        <v>272500</v>
      </c>
      <c r="H129" s="133">
        <f>SUM(H130:H132)</f>
        <v>272500</v>
      </c>
      <c r="I129" s="133">
        <f t="shared" si="26"/>
        <v>252500</v>
      </c>
      <c r="J129" s="133">
        <f>SUM(J130:J132)</f>
        <v>252500</v>
      </c>
      <c r="K129" s="133">
        <f t="shared" si="26"/>
        <v>0</v>
      </c>
      <c r="L129" s="133">
        <f t="shared" si="26"/>
        <v>3150000</v>
      </c>
      <c r="M129" s="133">
        <f>SUM(M130:M132)</f>
        <v>3150000</v>
      </c>
      <c r="N129" s="133">
        <f t="shared" si="26"/>
        <v>0</v>
      </c>
      <c r="O129" s="133">
        <f t="shared" si="26"/>
        <v>0</v>
      </c>
      <c r="P129" s="133">
        <f t="shared" si="26"/>
        <v>0</v>
      </c>
      <c r="Q129" s="133">
        <f t="shared" si="26"/>
        <v>0</v>
      </c>
    </row>
    <row r="130" spans="1:17" ht="12.75">
      <c r="A130" s="97">
        <v>31</v>
      </c>
      <c r="B130" s="95" t="s">
        <v>12</v>
      </c>
      <c r="C130" s="132">
        <v>3159600</v>
      </c>
      <c r="D130" s="132">
        <v>3159600</v>
      </c>
      <c r="E130" s="132">
        <v>9600</v>
      </c>
      <c r="F130" s="132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2">
        <v>0</v>
      </c>
      <c r="Q130" s="132">
        <v>0</v>
      </c>
    </row>
    <row r="131" spans="1:17" ht="12.75">
      <c r="A131" s="97">
        <v>32</v>
      </c>
      <c r="B131" s="95" t="s">
        <v>16</v>
      </c>
      <c r="C131" s="132">
        <v>541000</v>
      </c>
      <c r="D131" s="132">
        <v>541000</v>
      </c>
      <c r="E131" s="132">
        <v>0</v>
      </c>
      <c r="F131" s="132">
        <v>0</v>
      </c>
      <c r="G131" s="132">
        <v>270000</v>
      </c>
      <c r="H131" s="132">
        <v>270000</v>
      </c>
      <c r="I131" s="132">
        <v>250000</v>
      </c>
      <c r="J131" s="132">
        <v>250000</v>
      </c>
      <c r="K131" s="132">
        <v>0</v>
      </c>
      <c r="L131" s="132">
        <v>3150000</v>
      </c>
      <c r="M131" s="132">
        <v>3150000</v>
      </c>
      <c r="N131" s="132">
        <v>0</v>
      </c>
      <c r="O131" s="132">
        <v>0</v>
      </c>
      <c r="P131" s="132">
        <v>0</v>
      </c>
      <c r="Q131" s="132">
        <v>0</v>
      </c>
    </row>
    <row r="132" spans="1:17" ht="12.75">
      <c r="A132" s="97">
        <v>34</v>
      </c>
      <c r="B132" s="95" t="s">
        <v>20</v>
      </c>
      <c r="C132" s="132">
        <v>5000</v>
      </c>
      <c r="D132" s="132">
        <v>5000</v>
      </c>
      <c r="E132" s="132">
        <v>0</v>
      </c>
      <c r="F132" s="132">
        <v>0</v>
      </c>
      <c r="G132" s="132">
        <v>2500</v>
      </c>
      <c r="H132" s="132">
        <v>2500</v>
      </c>
      <c r="I132" s="132">
        <v>2500</v>
      </c>
      <c r="J132" s="132">
        <v>2500</v>
      </c>
      <c r="K132" s="132">
        <v>0</v>
      </c>
      <c r="L132" s="132">
        <v>0</v>
      </c>
      <c r="M132" s="132">
        <v>0</v>
      </c>
      <c r="N132" s="132">
        <v>0</v>
      </c>
      <c r="O132" s="132">
        <v>0</v>
      </c>
      <c r="P132" s="132">
        <v>0</v>
      </c>
      <c r="Q132" s="132">
        <v>0</v>
      </c>
    </row>
    <row r="133" spans="1:17" ht="12.75">
      <c r="A133" s="91"/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1:17" ht="12.75">
      <c r="A134" s="94" t="s">
        <v>35</v>
      </c>
      <c r="B134" s="95" t="s">
        <v>42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1:17" ht="12.75">
      <c r="A135" s="97">
        <v>3</v>
      </c>
      <c r="B135" s="95" t="s">
        <v>38</v>
      </c>
      <c r="C135" s="133">
        <f>SUM(C136)</f>
        <v>0</v>
      </c>
      <c r="D135" s="133">
        <f>SUM(D136)</f>
        <v>0</v>
      </c>
      <c r="E135" s="133">
        <f aca="true" t="shared" si="27" ref="E135:Q135">SUM(E136)</f>
        <v>0</v>
      </c>
      <c r="F135" s="133">
        <f t="shared" si="27"/>
        <v>0</v>
      </c>
      <c r="G135" s="133">
        <f t="shared" si="27"/>
        <v>0</v>
      </c>
      <c r="H135" s="133">
        <f t="shared" si="27"/>
        <v>0</v>
      </c>
      <c r="I135" s="133">
        <f t="shared" si="27"/>
        <v>0</v>
      </c>
      <c r="J135" s="133">
        <f t="shared" si="27"/>
        <v>0</v>
      </c>
      <c r="K135" s="133">
        <f t="shared" si="27"/>
        <v>0</v>
      </c>
      <c r="L135" s="133">
        <f t="shared" si="27"/>
        <v>0</v>
      </c>
      <c r="M135" s="133">
        <f t="shared" si="27"/>
        <v>0</v>
      </c>
      <c r="N135" s="133">
        <f t="shared" si="27"/>
        <v>0</v>
      </c>
      <c r="O135" s="133">
        <f t="shared" si="27"/>
        <v>0</v>
      </c>
      <c r="P135" s="133">
        <f t="shared" si="27"/>
        <v>0</v>
      </c>
      <c r="Q135" s="133">
        <f t="shared" si="27"/>
        <v>0</v>
      </c>
    </row>
    <row r="136" spans="1:17" ht="12.75">
      <c r="A136" s="97">
        <v>32</v>
      </c>
      <c r="B136" s="95" t="s">
        <v>16</v>
      </c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1:17" ht="25.5">
      <c r="A137" s="97">
        <v>4</v>
      </c>
      <c r="B137" s="95" t="s">
        <v>22</v>
      </c>
      <c r="C137" s="133">
        <f>SUM(C138)</f>
        <v>0</v>
      </c>
      <c r="D137" s="133">
        <f>SUM(D138)</f>
        <v>0</v>
      </c>
      <c r="E137" s="133">
        <f aca="true" t="shared" si="28" ref="E137:Q137">SUM(E138)</f>
        <v>0</v>
      </c>
      <c r="F137" s="133">
        <f t="shared" si="28"/>
        <v>0</v>
      </c>
      <c r="G137" s="133">
        <f t="shared" si="28"/>
        <v>0</v>
      </c>
      <c r="H137" s="133">
        <f t="shared" si="28"/>
        <v>0</v>
      </c>
      <c r="I137" s="133">
        <f t="shared" si="28"/>
        <v>0</v>
      </c>
      <c r="J137" s="133">
        <f t="shared" si="28"/>
        <v>0</v>
      </c>
      <c r="K137" s="133">
        <f t="shared" si="28"/>
        <v>0</v>
      </c>
      <c r="L137" s="133">
        <f t="shared" si="28"/>
        <v>0</v>
      </c>
      <c r="M137" s="133">
        <f t="shared" si="28"/>
        <v>0</v>
      </c>
      <c r="N137" s="133">
        <f t="shared" si="28"/>
        <v>0</v>
      </c>
      <c r="O137" s="133">
        <f t="shared" si="28"/>
        <v>0</v>
      </c>
      <c r="P137" s="133">
        <f t="shared" si="28"/>
        <v>0</v>
      </c>
      <c r="Q137" s="133">
        <f t="shared" si="28"/>
        <v>0</v>
      </c>
    </row>
    <row r="138" spans="1:17" ht="38.25">
      <c r="A138" s="97">
        <v>42</v>
      </c>
      <c r="B138" s="95" t="s">
        <v>23</v>
      </c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1:17" ht="12.75">
      <c r="A139" s="97"/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1:17" ht="25.5">
      <c r="A140" s="137">
        <v>5</v>
      </c>
      <c r="B140" s="95" t="s">
        <v>89</v>
      </c>
      <c r="C140" s="131">
        <f aca="true" t="shared" si="29" ref="C140:Q141">SUM(C141)</f>
        <v>0</v>
      </c>
      <c r="D140" s="131">
        <f t="shared" si="29"/>
        <v>0</v>
      </c>
      <c r="E140" s="131">
        <f t="shared" si="29"/>
        <v>0</v>
      </c>
      <c r="F140" s="131">
        <f t="shared" si="29"/>
        <v>0</v>
      </c>
      <c r="G140" s="131">
        <f t="shared" si="29"/>
        <v>0</v>
      </c>
      <c r="H140" s="131">
        <f t="shared" si="29"/>
        <v>0</v>
      </c>
      <c r="I140" s="131">
        <f t="shared" si="29"/>
        <v>0</v>
      </c>
      <c r="J140" s="131">
        <f t="shared" si="29"/>
        <v>0</v>
      </c>
      <c r="K140" s="131">
        <f t="shared" si="29"/>
        <v>0</v>
      </c>
      <c r="L140" s="131">
        <f t="shared" si="29"/>
        <v>0</v>
      </c>
      <c r="M140" s="131">
        <f t="shared" si="29"/>
        <v>0</v>
      </c>
      <c r="N140" s="131">
        <f t="shared" si="29"/>
        <v>0</v>
      </c>
      <c r="O140" s="131">
        <f t="shared" si="29"/>
        <v>0</v>
      </c>
      <c r="P140" s="131">
        <f t="shared" si="29"/>
        <v>0</v>
      </c>
      <c r="Q140" s="131">
        <f t="shared" si="29"/>
        <v>0</v>
      </c>
    </row>
    <row r="141" spans="1:17" ht="25.5">
      <c r="A141" s="97">
        <v>54</v>
      </c>
      <c r="B141" s="95" t="s">
        <v>90</v>
      </c>
      <c r="C141" s="131">
        <f t="shared" si="29"/>
        <v>0</v>
      </c>
      <c r="D141" s="131">
        <f t="shared" si="29"/>
        <v>0</v>
      </c>
      <c r="E141" s="131">
        <f t="shared" si="29"/>
        <v>0</v>
      </c>
      <c r="F141" s="131">
        <f t="shared" si="29"/>
        <v>0</v>
      </c>
      <c r="G141" s="131">
        <f t="shared" si="29"/>
        <v>0</v>
      </c>
      <c r="H141" s="131">
        <f t="shared" si="29"/>
        <v>0</v>
      </c>
      <c r="I141" s="131">
        <f t="shared" si="29"/>
        <v>0</v>
      </c>
      <c r="J141" s="131">
        <f t="shared" si="29"/>
        <v>0</v>
      </c>
      <c r="K141" s="131">
        <f t="shared" si="29"/>
        <v>0</v>
      </c>
      <c r="L141" s="131">
        <f t="shared" si="29"/>
        <v>0</v>
      </c>
      <c r="M141" s="131">
        <f t="shared" si="29"/>
        <v>0</v>
      </c>
      <c r="N141" s="131">
        <f t="shared" si="29"/>
        <v>0</v>
      </c>
      <c r="O141" s="131">
        <f t="shared" si="29"/>
        <v>0</v>
      </c>
      <c r="P141" s="131">
        <f t="shared" si="29"/>
        <v>0</v>
      </c>
      <c r="Q141" s="131">
        <f t="shared" si="29"/>
        <v>0</v>
      </c>
    </row>
    <row r="142" spans="1:17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62"/>
      <c r="B145" s="8" t="s">
        <v>98</v>
      </c>
      <c r="C145" s="3"/>
      <c r="D145" s="3"/>
      <c r="E145" s="3"/>
      <c r="F145" s="3"/>
      <c r="G145" s="3"/>
      <c r="H145" s="3"/>
      <c r="I145" s="3"/>
      <c r="J145" s="3"/>
      <c r="K145" s="3"/>
      <c r="L145" s="3" t="s">
        <v>100</v>
      </c>
      <c r="M145" s="3" t="s">
        <v>100</v>
      </c>
      <c r="N145" s="3"/>
      <c r="O145" s="3"/>
      <c r="P145" s="3"/>
      <c r="Q145" s="3"/>
    </row>
    <row r="146" spans="1:17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62"/>
      <c r="B147" s="8" t="s">
        <v>103</v>
      </c>
      <c r="C147" s="3"/>
      <c r="D147" s="3"/>
      <c r="E147" s="3"/>
      <c r="F147" s="3"/>
      <c r="G147" s="3"/>
      <c r="H147" s="3"/>
      <c r="I147" s="3"/>
      <c r="J147" s="3"/>
      <c r="K147" s="3"/>
      <c r="L147" s="3" t="s">
        <v>104</v>
      </c>
      <c r="M147" s="3" t="s">
        <v>104</v>
      </c>
      <c r="N147" s="3"/>
      <c r="O147" s="3"/>
      <c r="P147" s="3"/>
      <c r="Q147" s="3"/>
    </row>
    <row r="148" spans="1:17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6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</sheetData>
  <sheetProtection/>
  <mergeCells count="1">
    <mergeCell ref="A1:Q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Tajništvo</cp:lastModifiedBy>
  <cp:lastPrinted>2021-12-03T15:07:20Z</cp:lastPrinted>
  <dcterms:created xsi:type="dcterms:W3CDTF">2013-09-11T11:00:21Z</dcterms:created>
  <dcterms:modified xsi:type="dcterms:W3CDTF">2022-12-20T10:49:39Z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