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štvo\Desktop\Za školski PLAn\"/>
    </mc:Choice>
  </mc:AlternateContent>
  <bookViews>
    <workbookView xWindow="0" yWindow="0" windowWidth="28800" windowHeight="12000" firstSheet="1" activeTab="5"/>
  </bookViews>
  <sheets>
    <sheet name="SAŽETAK u EUR" sheetId="9" r:id="rId1"/>
    <sheet name="SAŽETAK u HRK" sheetId="1" r:id="rId2"/>
    <sheet name=" Račun prihoda i rashoda u HRK" sheetId="3" r:id="rId3"/>
    <sheet name=" Račun prihoda i rashoda u EUR" sheetId="10" r:id="rId4"/>
    <sheet name="Rashodi prema funkcijskoj kl" sheetId="5" r:id="rId5"/>
    <sheet name="Račun financiranja" sheetId="6" r:id="rId6"/>
    <sheet name="POSEBNI DIO" sheetId="8" r:id="rId7"/>
  </sheets>
  <definedNames>
    <definedName name="_xlnm._FilterDatabase" localSheetId="3" hidden="1">' Račun prihoda i rashoda u EUR'!$L$9:$N$183</definedName>
    <definedName name="_xlnm.Print_Area" localSheetId="3">' Račun prihoda i rashoda u EUR'!$A$100:$M$183</definedName>
    <definedName name="_xlnm.Print_Area" localSheetId="2">' Račun prihoda i rashoda u HRK'!$A$1:$J$46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5" i="8" l="1"/>
  <c r="J9" i="8"/>
  <c r="H10" i="8"/>
  <c r="I10" i="8"/>
  <c r="J10" i="8"/>
  <c r="G10" i="8"/>
  <c r="G93" i="8"/>
  <c r="F94" i="8"/>
  <c r="F93" i="8" s="1"/>
  <c r="G94" i="8"/>
  <c r="H94" i="8"/>
  <c r="H93" i="8" s="1"/>
  <c r="I94" i="8"/>
  <c r="J94" i="8"/>
  <c r="G10" i="10"/>
  <c r="G50" i="3"/>
  <c r="F11" i="3"/>
  <c r="F10" i="3"/>
  <c r="G13" i="9"/>
  <c r="I10" i="10"/>
  <c r="J10" i="10"/>
  <c r="F10" i="10"/>
  <c r="G133" i="8"/>
  <c r="H133" i="8"/>
  <c r="I133" i="8"/>
  <c r="J133" i="8"/>
  <c r="G132" i="8"/>
  <c r="H132" i="8"/>
  <c r="I132" i="8"/>
  <c r="J132" i="8"/>
  <c r="G131" i="8"/>
  <c r="H131" i="8"/>
  <c r="I131" i="8"/>
  <c r="J131" i="8"/>
  <c r="F133" i="8"/>
  <c r="F132" i="8" s="1"/>
  <c r="G123" i="8"/>
  <c r="H123" i="8"/>
  <c r="I123" i="8"/>
  <c r="J123" i="8"/>
  <c r="F123" i="8"/>
  <c r="G125" i="8"/>
  <c r="H125" i="8"/>
  <c r="H122" i="8" s="1"/>
  <c r="I125" i="8"/>
  <c r="J125" i="8"/>
  <c r="F125" i="8"/>
  <c r="C16" i="5"/>
  <c r="D16" i="5"/>
  <c r="E16" i="5"/>
  <c r="F16" i="5"/>
  <c r="C17" i="5"/>
  <c r="D17" i="5"/>
  <c r="E17" i="5"/>
  <c r="F17" i="5"/>
  <c r="B17" i="5"/>
  <c r="B16" i="5" s="1"/>
  <c r="I122" i="8" l="1"/>
  <c r="G122" i="8"/>
  <c r="F122" i="8"/>
  <c r="J122" i="8"/>
  <c r="G114" i="8"/>
  <c r="H114" i="8"/>
  <c r="I114" i="8"/>
  <c r="I113" i="8" s="1"/>
  <c r="J114" i="8"/>
  <c r="J113" i="8" s="1"/>
  <c r="G113" i="8"/>
  <c r="H113" i="8"/>
  <c r="F114" i="8"/>
  <c r="F113" i="8" s="1"/>
  <c r="J110" i="8"/>
  <c r="J109" i="8" s="1"/>
  <c r="J108" i="8" s="1"/>
  <c r="G110" i="8"/>
  <c r="G109" i="8" s="1"/>
  <c r="G108" i="8" s="1"/>
  <c r="H110" i="8"/>
  <c r="H109" i="8" s="1"/>
  <c r="H108" i="8" s="1"/>
  <c r="I110" i="8"/>
  <c r="I109" i="8" s="1"/>
  <c r="I108" i="8" s="1"/>
  <c r="F110" i="8"/>
  <c r="F109" i="8" s="1"/>
  <c r="F108" i="8" s="1"/>
  <c r="G102" i="8"/>
  <c r="H102" i="8"/>
  <c r="I102" i="8"/>
  <c r="J102" i="8"/>
  <c r="F102" i="8"/>
  <c r="G104" i="8"/>
  <c r="H104" i="8"/>
  <c r="I104" i="8"/>
  <c r="J104" i="8"/>
  <c r="F104" i="8"/>
  <c r="F44" i="8"/>
  <c r="F43" i="8" s="1"/>
  <c r="H41" i="8"/>
  <c r="H40" i="8" s="1"/>
  <c r="I41" i="8"/>
  <c r="I40" i="8" s="1"/>
  <c r="J41" i="8"/>
  <c r="J40" i="8" s="1"/>
  <c r="G41" i="8"/>
  <c r="G40" i="8" s="1"/>
  <c r="G29" i="8"/>
  <c r="G28" i="8" s="1"/>
  <c r="H29" i="8"/>
  <c r="H28" i="8" s="1"/>
  <c r="I29" i="8"/>
  <c r="I28" i="8" s="1"/>
  <c r="J29" i="8"/>
  <c r="J28" i="8" s="1"/>
  <c r="F29" i="8"/>
  <c r="F28" i="8" s="1"/>
  <c r="F26" i="8"/>
  <c r="F25" i="8" s="1"/>
  <c r="G73" i="8"/>
  <c r="H73" i="8"/>
  <c r="I73" i="8"/>
  <c r="J73" i="8"/>
  <c r="F73" i="8"/>
  <c r="I49" i="8"/>
  <c r="J49" i="8"/>
  <c r="I36" i="8"/>
  <c r="J36" i="8"/>
  <c r="F22" i="8"/>
  <c r="F101" i="8" l="1"/>
  <c r="G101" i="8"/>
  <c r="G100" i="8" s="1"/>
  <c r="I101" i="8"/>
  <c r="I100" i="8" s="1"/>
  <c r="J101" i="8"/>
  <c r="J100" i="8" s="1"/>
  <c r="H101" i="8"/>
  <c r="H100" i="8" s="1"/>
  <c r="J183" i="10"/>
  <c r="I183" i="10"/>
  <c r="J182" i="10"/>
  <c r="I182" i="10"/>
  <c r="J181" i="10"/>
  <c r="I181" i="10"/>
  <c r="J180" i="10"/>
  <c r="I180" i="10"/>
  <c r="J179" i="10"/>
  <c r="I179" i="10"/>
  <c r="J178" i="10"/>
  <c r="I178" i="10"/>
  <c r="J177" i="10"/>
  <c r="I177" i="10"/>
  <c r="J176" i="10"/>
  <c r="I176" i="10"/>
  <c r="J175" i="10"/>
  <c r="I175" i="10"/>
  <c r="J174" i="10"/>
  <c r="I174" i="10"/>
  <c r="J173" i="10"/>
  <c r="I173" i="10"/>
  <c r="J172" i="10"/>
  <c r="I172" i="10"/>
  <c r="J171" i="10"/>
  <c r="I171" i="10"/>
  <c r="J170" i="10"/>
  <c r="I170" i="10"/>
  <c r="J169" i="10"/>
  <c r="I169" i="10"/>
  <c r="J168" i="10"/>
  <c r="I168" i="10"/>
  <c r="J167" i="10"/>
  <c r="I167" i="10"/>
  <c r="J166" i="10"/>
  <c r="I166" i="10"/>
  <c r="J165" i="10"/>
  <c r="I165" i="10"/>
  <c r="J164" i="10"/>
  <c r="I164" i="10"/>
  <c r="J163" i="10"/>
  <c r="I163" i="10"/>
  <c r="J162" i="10"/>
  <c r="I162" i="10"/>
  <c r="J161" i="10"/>
  <c r="I161" i="10"/>
  <c r="J160" i="10"/>
  <c r="I160" i="10"/>
  <c r="J159" i="10"/>
  <c r="I159" i="10"/>
  <c r="J158" i="10"/>
  <c r="I158" i="10"/>
  <c r="J157" i="10"/>
  <c r="I157" i="10"/>
  <c r="J156" i="10"/>
  <c r="I156" i="10"/>
  <c r="J155" i="10"/>
  <c r="I155" i="10"/>
  <c r="J154" i="10"/>
  <c r="I154" i="10"/>
  <c r="J153" i="10"/>
  <c r="I153" i="10"/>
  <c r="J152" i="10"/>
  <c r="I152" i="10"/>
  <c r="J151" i="10"/>
  <c r="I151" i="10"/>
  <c r="J150" i="10"/>
  <c r="I150" i="10"/>
  <c r="J149" i="10"/>
  <c r="I149" i="10"/>
  <c r="J148" i="10"/>
  <c r="I148" i="10"/>
  <c r="J147" i="10"/>
  <c r="I147" i="10"/>
  <c r="J146" i="10"/>
  <c r="I146" i="10"/>
  <c r="J145" i="10"/>
  <c r="I145" i="10"/>
  <c r="J144" i="10"/>
  <c r="I144" i="10"/>
  <c r="J143" i="10"/>
  <c r="I143" i="10"/>
  <c r="J142" i="10"/>
  <c r="I142" i="10"/>
  <c r="J141" i="10"/>
  <c r="I141" i="10"/>
  <c r="J140" i="10"/>
  <c r="I140" i="10"/>
  <c r="J139" i="10"/>
  <c r="I139" i="10"/>
  <c r="J138" i="10"/>
  <c r="I138" i="10"/>
  <c r="J137" i="10"/>
  <c r="I137" i="10"/>
  <c r="J136" i="10"/>
  <c r="I136" i="10"/>
  <c r="J135" i="10"/>
  <c r="I135" i="10"/>
  <c r="J134" i="10"/>
  <c r="I134" i="10"/>
  <c r="J133" i="10"/>
  <c r="I133" i="10"/>
  <c r="J132" i="10"/>
  <c r="I132" i="10"/>
  <c r="J131" i="10"/>
  <c r="I131" i="10"/>
  <c r="J130" i="10"/>
  <c r="I130" i="10"/>
  <c r="J129" i="10"/>
  <c r="I129" i="10"/>
  <c r="J128" i="10"/>
  <c r="I128" i="10"/>
  <c r="J127" i="10"/>
  <c r="I127" i="10"/>
  <c r="J126" i="10"/>
  <c r="I126" i="10"/>
  <c r="J125" i="10"/>
  <c r="I125" i="10"/>
  <c r="J124" i="10"/>
  <c r="I124" i="10"/>
  <c r="J123" i="10"/>
  <c r="I123" i="10"/>
  <c r="J122" i="10"/>
  <c r="I122" i="10"/>
  <c r="J121" i="10"/>
  <c r="I121" i="10"/>
  <c r="J120" i="10"/>
  <c r="I120" i="10"/>
  <c r="J119" i="10"/>
  <c r="I119" i="10"/>
  <c r="J118" i="10"/>
  <c r="I118" i="10"/>
  <c r="J117" i="10"/>
  <c r="I117" i="10"/>
  <c r="J116" i="10"/>
  <c r="I116" i="10"/>
  <c r="J115" i="10"/>
  <c r="I115" i="10"/>
  <c r="J114" i="10"/>
  <c r="I114" i="10"/>
  <c r="J113" i="10"/>
  <c r="I113" i="10"/>
  <c r="J112" i="10"/>
  <c r="I112" i="10"/>
  <c r="J111" i="10"/>
  <c r="I111" i="10"/>
  <c r="J110" i="10"/>
  <c r="I110" i="10"/>
  <c r="J109" i="10"/>
  <c r="I109" i="10"/>
  <c r="J108" i="10"/>
  <c r="I108" i="10"/>
  <c r="J107" i="10"/>
  <c r="I107" i="10"/>
  <c r="J106" i="10"/>
  <c r="I106" i="10"/>
  <c r="J105" i="10"/>
  <c r="I105" i="10"/>
  <c r="J104" i="10"/>
  <c r="I104" i="10"/>
  <c r="J103" i="10"/>
  <c r="I103" i="10"/>
  <c r="J102" i="10"/>
  <c r="I102" i="10"/>
  <c r="J101" i="10"/>
  <c r="I101" i="10"/>
  <c r="J100" i="10"/>
  <c r="I100" i="10"/>
  <c r="J99" i="10"/>
  <c r="I99" i="10"/>
  <c r="J98" i="10"/>
  <c r="I98" i="10"/>
  <c r="J97" i="10"/>
  <c r="I97" i="10"/>
  <c r="J96" i="10"/>
  <c r="I96" i="10"/>
  <c r="J95" i="10"/>
  <c r="I95" i="10"/>
  <c r="J94" i="10"/>
  <c r="I94" i="10"/>
  <c r="J93" i="10"/>
  <c r="I93" i="10"/>
  <c r="J92" i="10"/>
  <c r="I92" i="10"/>
  <c r="J91" i="10"/>
  <c r="I91" i="10"/>
  <c r="J90" i="10"/>
  <c r="I90" i="10"/>
  <c r="J89" i="10"/>
  <c r="I89" i="10"/>
  <c r="J88" i="10"/>
  <c r="I88" i="10"/>
  <c r="J87" i="10"/>
  <c r="I87" i="10"/>
  <c r="J86" i="10"/>
  <c r="I86" i="10"/>
  <c r="J85" i="10"/>
  <c r="I85" i="10"/>
  <c r="J84" i="10"/>
  <c r="I84" i="10"/>
  <c r="J83" i="10"/>
  <c r="I83" i="10"/>
  <c r="J82" i="10"/>
  <c r="I82" i="10"/>
  <c r="J81" i="10"/>
  <c r="I81" i="10"/>
  <c r="J80" i="10"/>
  <c r="I80" i="10"/>
  <c r="J79" i="10"/>
  <c r="I79" i="10"/>
  <c r="J78" i="10"/>
  <c r="I78" i="10"/>
  <c r="J77" i="10"/>
  <c r="I77" i="10"/>
  <c r="J76" i="10"/>
  <c r="I76" i="10"/>
  <c r="J75" i="10"/>
  <c r="I75" i="10"/>
  <c r="J74" i="10"/>
  <c r="I74" i="10"/>
  <c r="J73" i="10"/>
  <c r="I73" i="10"/>
  <c r="J72" i="10"/>
  <c r="I72" i="10"/>
  <c r="J71" i="10"/>
  <c r="I71" i="10"/>
  <c r="J70" i="10"/>
  <c r="I70" i="10"/>
  <c r="J69" i="10"/>
  <c r="I69" i="10"/>
  <c r="J68" i="10"/>
  <c r="I68" i="10"/>
  <c r="J67" i="10"/>
  <c r="I67" i="10"/>
  <c r="J66" i="10"/>
  <c r="I66" i="10"/>
  <c r="J65" i="10"/>
  <c r="I65" i="10"/>
  <c r="J64" i="10"/>
  <c r="I64" i="10"/>
  <c r="J63" i="10"/>
  <c r="I63" i="10"/>
  <c r="J62" i="10"/>
  <c r="I62" i="10"/>
  <c r="J61" i="10"/>
  <c r="I61" i="10"/>
  <c r="J60" i="10"/>
  <c r="I60" i="10"/>
  <c r="J59" i="10"/>
  <c r="I59" i="10"/>
  <c r="J58" i="10"/>
  <c r="I58" i="10"/>
  <c r="J57" i="10"/>
  <c r="I57" i="10"/>
  <c r="J56" i="10"/>
  <c r="I56" i="10"/>
  <c r="J55" i="10"/>
  <c r="I55" i="10"/>
  <c r="J54" i="10"/>
  <c r="I54" i="10"/>
  <c r="J53" i="10"/>
  <c r="I53" i="10"/>
  <c r="J52" i="10"/>
  <c r="I52" i="10"/>
  <c r="J51" i="10"/>
  <c r="I51" i="10"/>
  <c r="J50" i="10"/>
  <c r="I50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67" i="10"/>
  <c r="H166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45" i="10"/>
  <c r="H44" i="10"/>
  <c r="H43" i="10"/>
  <c r="H42" i="10"/>
  <c r="H41" i="10"/>
  <c r="H40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G182" i="10"/>
  <c r="G181" i="10" s="1"/>
  <c r="F182" i="10"/>
  <c r="F181" i="10"/>
  <c r="F179" i="10"/>
  <c r="F178" i="10" s="1"/>
  <c r="G170" i="10"/>
  <c r="F170" i="10"/>
  <c r="G169" i="10"/>
  <c r="F169" i="10"/>
  <c r="F162" i="10"/>
  <c r="F161" i="10" s="1"/>
  <c r="G159" i="10"/>
  <c r="G158" i="10" s="1"/>
  <c r="G157" i="10" s="1"/>
  <c r="F159" i="10"/>
  <c r="F158" i="10" s="1"/>
  <c r="F157" i="10" s="1"/>
  <c r="G155" i="10"/>
  <c r="G154" i="10" s="1"/>
  <c r="G152" i="10"/>
  <c r="G151" i="10" s="1"/>
  <c r="F152" i="10"/>
  <c r="F151" i="10"/>
  <c r="G149" i="10"/>
  <c r="G148" i="10" s="1"/>
  <c r="F149" i="10"/>
  <c r="F148" i="10" s="1"/>
  <c r="G145" i="10"/>
  <c r="F143" i="10"/>
  <c r="G141" i="10"/>
  <c r="F141" i="10"/>
  <c r="G139" i="10"/>
  <c r="F139" i="10"/>
  <c r="G136" i="10"/>
  <c r="F136" i="10"/>
  <c r="G132" i="10"/>
  <c r="F132" i="10"/>
  <c r="G125" i="10"/>
  <c r="F125" i="10"/>
  <c r="G123" i="10"/>
  <c r="F123" i="10"/>
  <c r="G113" i="10"/>
  <c r="F113" i="10"/>
  <c r="G106" i="10"/>
  <c r="F106" i="10"/>
  <c r="G101" i="10"/>
  <c r="F101" i="10"/>
  <c r="F97" i="10"/>
  <c r="F95" i="10"/>
  <c r="G93" i="10"/>
  <c r="F93" i="10"/>
  <c r="G90" i="10"/>
  <c r="F90" i="10"/>
  <c r="F87" i="10" s="1"/>
  <c r="G88" i="10"/>
  <c r="F88" i="10"/>
  <c r="G82" i="10"/>
  <c r="G81" i="10" s="1"/>
  <c r="F82" i="10"/>
  <c r="F81" i="10" s="1"/>
  <c r="G78" i="10"/>
  <c r="F78" i="10"/>
  <c r="G76" i="10"/>
  <c r="F76" i="10"/>
  <c r="G74" i="10"/>
  <c r="F74" i="10"/>
  <c r="G71" i="10"/>
  <c r="F71" i="10"/>
  <c r="G69" i="10"/>
  <c r="F69" i="10"/>
  <c r="G67" i="10"/>
  <c r="F67" i="10"/>
  <c r="G64" i="10"/>
  <c r="F64" i="10"/>
  <c r="G62" i="10"/>
  <c r="F62" i="10"/>
  <c r="G60" i="10"/>
  <c r="F60" i="10"/>
  <c r="G57" i="10"/>
  <c r="F57" i="10"/>
  <c r="G55" i="10"/>
  <c r="F55" i="10"/>
  <c r="G53" i="10"/>
  <c r="F53" i="10"/>
  <c r="G39" i="10"/>
  <c r="G38" i="10" s="1"/>
  <c r="G37" i="10" s="1"/>
  <c r="F39" i="10"/>
  <c r="F37" i="10" s="1"/>
  <c r="F33" i="10"/>
  <c r="F31" i="10"/>
  <c r="G27" i="10"/>
  <c r="G26" i="10" s="1"/>
  <c r="G25" i="10" s="1"/>
  <c r="F27" i="10"/>
  <c r="F26" i="10" s="1"/>
  <c r="F25" i="10" s="1"/>
  <c r="G23" i="10"/>
  <c r="G22" i="10" s="1"/>
  <c r="G21" i="10" s="1"/>
  <c r="F23" i="10"/>
  <c r="F22" i="10" s="1"/>
  <c r="F21" i="10" s="1"/>
  <c r="G19" i="10"/>
  <c r="G18" i="10" s="1"/>
  <c r="F19" i="10"/>
  <c r="F18" i="10" s="1"/>
  <c r="G15" i="10"/>
  <c r="F15" i="10"/>
  <c r="G13" i="10"/>
  <c r="F13" i="10"/>
  <c r="J12" i="1"/>
  <c r="I12" i="1"/>
  <c r="J9" i="1"/>
  <c r="I9" i="1"/>
  <c r="I52" i="3"/>
  <c r="I51" i="3" s="1"/>
  <c r="J51" i="3"/>
  <c r="H138" i="3"/>
  <c r="I138" i="3"/>
  <c r="J138" i="3"/>
  <c r="G138" i="3"/>
  <c r="I171" i="3"/>
  <c r="I170" i="3" s="1"/>
  <c r="I169" i="3" s="1"/>
  <c r="I168" i="3" s="1"/>
  <c r="J171" i="3"/>
  <c r="J170" i="3" s="1"/>
  <c r="J169" i="3" s="1"/>
  <c r="J168" i="3" s="1"/>
  <c r="I173" i="3"/>
  <c r="J173" i="3"/>
  <c r="H173" i="3"/>
  <c r="H171" i="3"/>
  <c r="G169" i="3"/>
  <c r="G181" i="3"/>
  <c r="H181" i="3"/>
  <c r="I181" i="3"/>
  <c r="J181" i="3"/>
  <c r="I87" i="3"/>
  <c r="J87" i="3"/>
  <c r="I100" i="3"/>
  <c r="J100" i="3"/>
  <c r="I101" i="3"/>
  <c r="J101" i="3"/>
  <c r="I106" i="3"/>
  <c r="J106" i="3"/>
  <c r="I125" i="3"/>
  <c r="J125" i="3"/>
  <c r="J131" i="3"/>
  <c r="I131" i="3"/>
  <c r="I80" i="3"/>
  <c r="J80" i="3"/>
  <c r="H145" i="3"/>
  <c r="I145" i="3"/>
  <c r="H147" i="3"/>
  <c r="I147" i="3"/>
  <c r="J147" i="3"/>
  <c r="H154" i="3"/>
  <c r="I154" i="3"/>
  <c r="J154" i="3"/>
  <c r="H155" i="3"/>
  <c r="I155" i="3"/>
  <c r="J155" i="3"/>
  <c r="I39" i="3"/>
  <c r="J39" i="3"/>
  <c r="I38" i="3"/>
  <c r="J38" i="3"/>
  <c r="J37" i="3" s="1"/>
  <c r="I37" i="3"/>
  <c r="H18" i="3"/>
  <c r="H38" i="3"/>
  <c r="H38" i="10" s="1"/>
  <c r="H39" i="3"/>
  <c r="H39" i="10" s="1"/>
  <c r="G38" i="3"/>
  <c r="G39" i="3"/>
  <c r="H15" i="3"/>
  <c r="H13" i="3"/>
  <c r="F14" i="1"/>
  <c r="J13" i="9"/>
  <c r="J12" i="9"/>
  <c r="I13" i="9"/>
  <c r="I11" i="9" s="1"/>
  <c r="I14" i="9" s="1"/>
  <c r="I12" i="9"/>
  <c r="F14" i="9"/>
  <c r="G12" i="9"/>
  <c r="F13" i="9"/>
  <c r="F12" i="9"/>
  <c r="J9" i="9"/>
  <c r="J8" i="9" s="1"/>
  <c r="I9" i="9"/>
  <c r="H8" i="9"/>
  <c r="H9" i="9"/>
  <c r="G9" i="9"/>
  <c r="F9" i="9"/>
  <c r="F8" i="9" s="1"/>
  <c r="G8" i="9"/>
  <c r="I8" i="9"/>
  <c r="J11" i="9"/>
  <c r="J14" i="9" s="1"/>
  <c r="H11" i="9"/>
  <c r="H14" i="9" s="1"/>
  <c r="G11" i="9"/>
  <c r="G14" i="9" s="1"/>
  <c r="F11" i="9"/>
  <c r="G11" i="3"/>
  <c r="H37" i="3" l="1"/>
  <c r="F131" i="10"/>
  <c r="G147" i="10"/>
  <c r="G100" i="10"/>
  <c r="G59" i="10"/>
  <c r="G66" i="10"/>
  <c r="G73" i="10"/>
  <c r="F138" i="10"/>
  <c r="F29" i="10"/>
  <c r="G131" i="10"/>
  <c r="F59" i="10"/>
  <c r="F73" i="10"/>
  <c r="G12" i="10"/>
  <c r="G11" i="10" s="1"/>
  <c r="F52" i="10"/>
  <c r="F66" i="10"/>
  <c r="F100" i="10"/>
  <c r="F80" i="10" s="1"/>
  <c r="F12" i="10"/>
  <c r="F11" i="10" s="1"/>
  <c r="G52" i="10"/>
  <c r="G138" i="10"/>
  <c r="F168" i="10"/>
  <c r="F165" i="10" s="1"/>
  <c r="G168" i="10"/>
  <c r="G165" i="10" s="1"/>
  <c r="F147" i="10"/>
  <c r="I50" i="3"/>
  <c r="H170" i="3"/>
  <c r="J142" i="8"/>
  <c r="I142" i="8"/>
  <c r="H142" i="8"/>
  <c r="G142" i="8"/>
  <c r="F142" i="8"/>
  <c r="J140" i="8"/>
  <c r="J137" i="8" s="1"/>
  <c r="I140" i="8"/>
  <c r="H140" i="8"/>
  <c r="G140" i="8"/>
  <c r="F140" i="8"/>
  <c r="I138" i="8"/>
  <c r="H138" i="8"/>
  <c r="G138" i="8"/>
  <c r="F138" i="8"/>
  <c r="F131" i="8"/>
  <c r="F100" i="8"/>
  <c r="J91" i="8"/>
  <c r="I91" i="8"/>
  <c r="H91" i="8"/>
  <c r="G91" i="8"/>
  <c r="F91" i="8"/>
  <c r="J89" i="8"/>
  <c r="I89" i="8"/>
  <c r="H89" i="8"/>
  <c r="G89" i="8"/>
  <c r="F89" i="8"/>
  <c r="J87" i="8"/>
  <c r="I87" i="8"/>
  <c r="H87" i="8"/>
  <c r="G87" i="8"/>
  <c r="F87" i="8"/>
  <c r="J85" i="8"/>
  <c r="I85" i="8"/>
  <c r="J80" i="8"/>
  <c r="J79" i="8" s="1"/>
  <c r="I80" i="8"/>
  <c r="I79" i="8" s="1"/>
  <c r="H80" i="8"/>
  <c r="H79" i="8" s="1"/>
  <c r="G80" i="8"/>
  <c r="G79" i="8" s="1"/>
  <c r="F80" i="8"/>
  <c r="F79" i="8" s="1"/>
  <c r="J71" i="8"/>
  <c r="I71" i="8"/>
  <c r="H71" i="8"/>
  <c r="G71" i="8"/>
  <c r="F71" i="8"/>
  <c r="J61" i="8"/>
  <c r="I61" i="8"/>
  <c r="H61" i="8"/>
  <c r="G61" i="8"/>
  <c r="F61" i="8"/>
  <c r="H54" i="8"/>
  <c r="G54" i="8"/>
  <c r="F54" i="8"/>
  <c r="H49" i="8"/>
  <c r="G49" i="8"/>
  <c r="F49" i="8"/>
  <c r="J38" i="8"/>
  <c r="J35" i="8" s="1"/>
  <c r="J34" i="8" s="1"/>
  <c r="J145" i="8" s="1"/>
  <c r="I38" i="8"/>
  <c r="I35" i="8" s="1"/>
  <c r="I34" i="8" s="1"/>
  <c r="I145" i="8" s="1"/>
  <c r="H38" i="8"/>
  <c r="G38" i="8"/>
  <c r="F38" i="8"/>
  <c r="H36" i="8"/>
  <c r="G36" i="8"/>
  <c r="F36" i="8"/>
  <c r="J22" i="8"/>
  <c r="I22" i="8"/>
  <c r="H22" i="8"/>
  <c r="G22" i="8"/>
  <c r="J20" i="8"/>
  <c r="I20" i="8"/>
  <c r="H20" i="8"/>
  <c r="G20" i="8"/>
  <c r="F20" i="8"/>
  <c r="J18" i="8"/>
  <c r="I18" i="8"/>
  <c r="H18" i="8"/>
  <c r="G18" i="8"/>
  <c r="F18" i="8"/>
  <c r="J15" i="8"/>
  <c r="I15" i="8"/>
  <c r="H15" i="8"/>
  <c r="G15" i="8"/>
  <c r="F15" i="8"/>
  <c r="J13" i="8"/>
  <c r="I13" i="8"/>
  <c r="H13" i="8"/>
  <c r="G13" i="8"/>
  <c r="F13" i="8"/>
  <c r="J11" i="8"/>
  <c r="I11" i="8"/>
  <c r="H11" i="8"/>
  <c r="G11" i="8"/>
  <c r="F11" i="8"/>
  <c r="H10" i="3" l="1"/>
  <c r="H37" i="10"/>
  <c r="H10" i="10" s="1"/>
  <c r="H169" i="3"/>
  <c r="H170" i="10"/>
  <c r="F48" i="8"/>
  <c r="F47" i="8" s="1"/>
  <c r="H137" i="8"/>
  <c r="I137" i="8"/>
  <c r="I136" i="8" s="1"/>
  <c r="H136" i="8"/>
  <c r="H121" i="8"/>
  <c r="G48" i="8"/>
  <c r="G47" i="8" s="1"/>
  <c r="H48" i="8"/>
  <c r="H47" i="8" s="1"/>
  <c r="I48" i="8"/>
  <c r="I47" i="8" s="1"/>
  <c r="J136" i="8"/>
  <c r="J121" i="8"/>
  <c r="F10" i="8"/>
  <c r="J48" i="8"/>
  <c r="J47" i="8" s="1"/>
  <c r="G137" i="8"/>
  <c r="I17" i="8"/>
  <c r="J17" i="8"/>
  <c r="G86" i="8"/>
  <c r="G85" i="8" s="1"/>
  <c r="H17" i="8"/>
  <c r="H9" i="8" s="1"/>
  <c r="G17" i="8"/>
  <c r="G9" i="8" s="1"/>
  <c r="H35" i="8"/>
  <c r="H34" i="8" s="1"/>
  <c r="F86" i="8"/>
  <c r="F85" i="8" s="1"/>
  <c r="F35" i="8"/>
  <c r="F34" i="8" s="1"/>
  <c r="G35" i="8"/>
  <c r="G34" i="8" s="1"/>
  <c r="F17" i="8"/>
  <c r="H86" i="8"/>
  <c r="H85" i="8" s="1"/>
  <c r="F137" i="8"/>
  <c r="G80" i="10"/>
  <c r="G51" i="10" s="1"/>
  <c r="G50" i="10" s="1"/>
  <c r="F51" i="10"/>
  <c r="F50" i="10" s="1"/>
  <c r="G170" i="3"/>
  <c r="G80" i="3"/>
  <c r="G131" i="3"/>
  <c r="G106" i="3"/>
  <c r="G155" i="3"/>
  <c r="G154" i="3"/>
  <c r="G147" i="3" s="1"/>
  <c r="G52" i="3"/>
  <c r="G100" i="3"/>
  <c r="G145" i="3"/>
  <c r="F179" i="3"/>
  <c r="F178" i="3" s="1"/>
  <c r="F169" i="3"/>
  <c r="F162" i="3"/>
  <c r="F161" i="3" s="1"/>
  <c r="F143" i="3"/>
  <c r="F97" i="3"/>
  <c r="F95" i="3"/>
  <c r="F101" i="3"/>
  <c r="F106" i="3"/>
  <c r="F82" i="3"/>
  <c r="H145" i="8" l="1"/>
  <c r="H168" i="3"/>
  <c r="H168" i="10" s="1"/>
  <c r="H169" i="10"/>
  <c r="I9" i="8"/>
  <c r="I121" i="8"/>
  <c r="F9" i="8"/>
  <c r="F136" i="8"/>
  <c r="F121" i="8"/>
  <c r="G136" i="8"/>
  <c r="G121" i="8"/>
  <c r="F31" i="3"/>
  <c r="F33" i="3"/>
  <c r="F23" i="3"/>
  <c r="G23" i="3"/>
  <c r="F145" i="8" l="1"/>
  <c r="F29" i="3"/>
  <c r="I182" i="3"/>
  <c r="J182" i="3"/>
  <c r="F182" i="3"/>
  <c r="F181" i="3" s="1"/>
  <c r="F168" i="3" s="1"/>
  <c r="F165" i="3" s="1"/>
  <c r="G182" i="3"/>
  <c r="I165" i="3"/>
  <c r="J165" i="3"/>
  <c r="F170" i="3"/>
  <c r="G168" i="3"/>
  <c r="G165" i="3" s="1"/>
  <c r="G82" i="3"/>
  <c r="G81" i="3" s="1"/>
  <c r="G51" i="3" s="1"/>
  <c r="F81" i="3"/>
  <c r="F132" i="3"/>
  <c r="G132" i="3"/>
  <c r="F93" i="3"/>
  <c r="G93" i="3"/>
  <c r="G101" i="3"/>
  <c r="G125" i="3"/>
  <c r="F125" i="3"/>
  <c r="F123" i="3"/>
  <c r="H123" i="3"/>
  <c r="I123" i="3"/>
  <c r="J123" i="3"/>
  <c r="G123" i="3"/>
  <c r="H182" i="3"/>
  <c r="H179" i="3"/>
  <c r="H178" i="3" s="1"/>
  <c r="F159" i="3"/>
  <c r="F158" i="3" s="1"/>
  <c r="F157" i="3" s="1"/>
  <c r="G159" i="3"/>
  <c r="G158" i="3" s="1"/>
  <c r="G157" i="3" s="1"/>
  <c r="I159" i="3"/>
  <c r="I158" i="3" s="1"/>
  <c r="I157" i="3" s="1"/>
  <c r="J159" i="3"/>
  <c r="J158" i="3" s="1"/>
  <c r="J157" i="3" s="1"/>
  <c r="J50" i="3" s="1"/>
  <c r="H159" i="3"/>
  <c r="H158" i="3" s="1"/>
  <c r="H157" i="3" s="1"/>
  <c r="J149" i="3"/>
  <c r="I149" i="3"/>
  <c r="H149" i="3"/>
  <c r="H148" i="3" s="1"/>
  <c r="G149" i="3"/>
  <c r="G148" i="3" s="1"/>
  <c r="F149" i="3"/>
  <c r="F141" i="3"/>
  <c r="G141" i="3"/>
  <c r="I141" i="3"/>
  <c r="J141" i="3"/>
  <c r="H141" i="3"/>
  <c r="G139" i="3"/>
  <c r="F139" i="3"/>
  <c r="F138" i="3" s="1"/>
  <c r="H136" i="3"/>
  <c r="J136" i="3"/>
  <c r="I136" i="3"/>
  <c r="G136" i="3"/>
  <c r="F136" i="3"/>
  <c r="H132" i="3"/>
  <c r="J132" i="3"/>
  <c r="I132" i="3"/>
  <c r="H125" i="3"/>
  <c r="F113" i="3"/>
  <c r="G113" i="3"/>
  <c r="I113" i="3"/>
  <c r="J113" i="3"/>
  <c r="H113" i="3"/>
  <c r="H113" i="10" s="1"/>
  <c r="H106" i="3"/>
  <c r="H101" i="3"/>
  <c r="J152" i="3"/>
  <c r="J151" i="3" s="1"/>
  <c r="I152" i="3"/>
  <c r="I151" i="3" s="1"/>
  <c r="H152" i="3"/>
  <c r="H151" i="3" s="1"/>
  <c r="G152" i="3"/>
  <c r="G151" i="3" s="1"/>
  <c r="F152" i="3"/>
  <c r="F151" i="3" s="1"/>
  <c r="I93" i="3"/>
  <c r="J93" i="3"/>
  <c r="H93" i="3"/>
  <c r="F90" i="3"/>
  <c r="G90" i="3"/>
  <c r="I90" i="3"/>
  <c r="J90" i="3"/>
  <c r="H90" i="3"/>
  <c r="J88" i="3"/>
  <c r="I88" i="3"/>
  <c r="H88" i="3"/>
  <c r="G88" i="3"/>
  <c r="F88" i="3"/>
  <c r="F22" i="3"/>
  <c r="F21" i="3" s="1"/>
  <c r="G22" i="3"/>
  <c r="G21" i="3" s="1"/>
  <c r="I22" i="3"/>
  <c r="I21" i="3" s="1"/>
  <c r="J22" i="3"/>
  <c r="J21" i="3" s="1"/>
  <c r="F78" i="3"/>
  <c r="G78" i="3"/>
  <c r="I78" i="3"/>
  <c r="J78" i="3"/>
  <c r="F76" i="3"/>
  <c r="G76" i="3"/>
  <c r="I76" i="3"/>
  <c r="J76" i="3"/>
  <c r="F74" i="3"/>
  <c r="G74" i="3"/>
  <c r="I74" i="3"/>
  <c r="J74" i="3"/>
  <c r="F71" i="3"/>
  <c r="G71" i="3"/>
  <c r="I71" i="3"/>
  <c r="J71" i="3"/>
  <c r="F69" i="3"/>
  <c r="G69" i="3"/>
  <c r="I69" i="3"/>
  <c r="J69" i="3"/>
  <c r="F67" i="3"/>
  <c r="G67" i="3"/>
  <c r="I67" i="3"/>
  <c r="J67" i="3"/>
  <c r="F64" i="3"/>
  <c r="G64" i="3"/>
  <c r="I64" i="3"/>
  <c r="J64" i="3"/>
  <c r="F62" i="3"/>
  <c r="G62" i="3"/>
  <c r="I62" i="3"/>
  <c r="J62" i="3"/>
  <c r="F60" i="3"/>
  <c r="G60" i="3"/>
  <c r="I60" i="3"/>
  <c r="J60" i="3"/>
  <c r="F57" i="3"/>
  <c r="G57" i="3"/>
  <c r="I57" i="3"/>
  <c r="J57" i="3"/>
  <c r="F55" i="3"/>
  <c r="G55" i="3"/>
  <c r="I55" i="3"/>
  <c r="J55" i="3"/>
  <c r="F53" i="3"/>
  <c r="G53" i="3"/>
  <c r="I53" i="3"/>
  <c r="J53" i="3"/>
  <c r="I82" i="3"/>
  <c r="I81" i="3" s="1"/>
  <c r="J82" i="3"/>
  <c r="J81" i="3" s="1"/>
  <c r="H82" i="3"/>
  <c r="H81" i="3" s="1"/>
  <c r="H78" i="3"/>
  <c r="H76" i="3"/>
  <c r="H74" i="3"/>
  <c r="H71" i="3"/>
  <c r="H69" i="3"/>
  <c r="H67" i="3"/>
  <c r="H64" i="3"/>
  <c r="H62" i="3"/>
  <c r="H60" i="3"/>
  <c r="H57" i="3"/>
  <c r="H55" i="3"/>
  <c r="H53" i="3"/>
  <c r="F39" i="3"/>
  <c r="F37" i="3" s="1"/>
  <c r="G37" i="3"/>
  <c r="F27" i="3"/>
  <c r="F26" i="3" s="1"/>
  <c r="F25" i="3" s="1"/>
  <c r="G27" i="3"/>
  <c r="G26" i="3" s="1"/>
  <c r="I27" i="3"/>
  <c r="I26" i="3" s="1"/>
  <c r="I25" i="3" s="1"/>
  <c r="J27" i="3"/>
  <c r="J26" i="3" s="1"/>
  <c r="J25" i="3" s="1"/>
  <c r="H27" i="3"/>
  <c r="H26" i="3" s="1"/>
  <c r="H25" i="3" s="1"/>
  <c r="H23" i="3"/>
  <c r="F19" i="3"/>
  <c r="F18" i="3" s="1"/>
  <c r="G19" i="3"/>
  <c r="G18" i="3" s="1"/>
  <c r="I19" i="3"/>
  <c r="I18" i="3" s="1"/>
  <c r="J19" i="3"/>
  <c r="J18" i="3" s="1"/>
  <c r="H19" i="3"/>
  <c r="F15" i="3"/>
  <c r="G15" i="3"/>
  <c r="I15" i="3"/>
  <c r="J15" i="3"/>
  <c r="F13" i="3"/>
  <c r="G13" i="3"/>
  <c r="I13" i="3"/>
  <c r="J13" i="3"/>
  <c r="G25" i="3"/>
  <c r="G11" i="1"/>
  <c r="G14" i="1" s="1"/>
  <c r="H11" i="1"/>
  <c r="H14" i="1" s="1"/>
  <c r="I11" i="1"/>
  <c r="J11" i="1"/>
  <c r="F11" i="1"/>
  <c r="G8" i="1"/>
  <c r="H8" i="1"/>
  <c r="I8" i="1"/>
  <c r="I14" i="1" s="1"/>
  <c r="J8" i="1"/>
  <c r="J14" i="1" s="1"/>
  <c r="F8" i="1"/>
  <c r="G10" i="3" l="1"/>
  <c r="F131" i="3"/>
  <c r="F87" i="3"/>
  <c r="F100" i="3"/>
  <c r="H165" i="3"/>
  <c r="H165" i="10" s="1"/>
  <c r="H22" i="3"/>
  <c r="H21" i="3" s="1"/>
  <c r="H87" i="3"/>
  <c r="F147" i="3"/>
  <c r="I148" i="3"/>
  <c r="J148" i="3"/>
  <c r="F148" i="3"/>
  <c r="H100" i="3"/>
  <c r="H100" i="10" s="1"/>
  <c r="H131" i="3"/>
  <c r="F59" i="3"/>
  <c r="J59" i="3"/>
  <c r="G12" i="3"/>
  <c r="I59" i="3"/>
  <c r="G66" i="3"/>
  <c r="J12" i="3"/>
  <c r="J11" i="3" s="1"/>
  <c r="J10" i="3" s="1"/>
  <c r="G59" i="3"/>
  <c r="I12" i="3"/>
  <c r="I11" i="3" s="1"/>
  <c r="I10" i="3" s="1"/>
  <c r="H73" i="3"/>
  <c r="F12" i="3"/>
  <c r="G73" i="3"/>
  <c r="I66" i="3"/>
  <c r="F73" i="3"/>
  <c r="J73" i="3"/>
  <c r="I73" i="3"/>
  <c r="F66" i="3"/>
  <c r="J66" i="3"/>
  <c r="J52" i="3"/>
  <c r="F52" i="3"/>
  <c r="H66" i="3"/>
  <c r="H59" i="3"/>
  <c r="H52" i="3"/>
  <c r="H12" i="3"/>
  <c r="H11" i="3" s="1"/>
  <c r="F80" i="3" l="1"/>
  <c r="F51" i="3"/>
  <c r="F50" i="3" s="1"/>
  <c r="H80" i="3"/>
  <c r="H51" i="3"/>
  <c r="H50" i="3" l="1"/>
  <c r="H50" i="10" s="1"/>
  <c r="H80" i="10"/>
</calcChain>
</file>

<file path=xl/sharedStrings.xml><?xml version="1.0" encoding="utf-8"?>
<sst xmlns="http://schemas.openxmlformats.org/spreadsheetml/2006/main" count="624" uniqueCount="199">
  <si>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</si>
  <si>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</si>
  <si>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</si>
  <si>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</si>
  <si>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</si>
  <si>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</si>
  <si>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</si>
  <si>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</si>
  <si>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</si>
  <si>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</si>
  <si>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</si>
  <si>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</si>
  <si>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</si>
  <si>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</si>
  <si>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</si>
  <si>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</si>
  <si>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</si>
  <si>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</si>
  <si>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</si>
  <si>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</si>
  <si>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</si>
  <si>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</si>
  <si>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</si>
  <si>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</si>
  <si>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</si>
  <si>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</si>
  <si>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</si>
  <si>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</si>
  <si>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</si>
  <si>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</si>
  <si>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</si>
  <si>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</si>
  <si>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</si>
  <si>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</si>
  <si>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</si>
  <si>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</si>
  <si>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</si>
  <si>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</si>
  <si>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</si>
  <si>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</si>
  <si>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</si>
  <si>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</si>
  <si>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</si>
  <si>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</si>
  <si>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</si>
  <si>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</si>
  <si>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</si>
  <si>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</si>
  <si>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</si>
  <si>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</si>
  <si>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</si>
  <si>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</si>
  <si>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</si>
  <si>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</si>
  <si>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</si>
  <si>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</si>
  <si>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</si>
  <si>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</si>
  <si>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</si>
  <si>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</si>
  <si>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</si>
  <si>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</si>
  <si>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</si>
  <si>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</si>
  <si>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</si>
  <si>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</si>
  <si>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</si>
  <si>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</si>
  <si>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</si>
  <si>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</si>
  <si>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</si>
  <si>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za posebne namjene</t>
  </si>
  <si>
    <t>Decentralizirana sredstva</t>
  </si>
  <si>
    <t>Pomoći EU</t>
  </si>
  <si>
    <t>Financijski rashodi</t>
  </si>
  <si>
    <t>Naknada građanima i kućanstvima</t>
  </si>
  <si>
    <t>PROGRAM 1</t>
  </si>
  <si>
    <t xml:space="preserve">1001A100101 </t>
  </si>
  <si>
    <t>Plaće i naknade</t>
  </si>
  <si>
    <t>1001A100102</t>
  </si>
  <si>
    <t>Materijalni troškovi i usluge</t>
  </si>
  <si>
    <t>1013A101320</t>
  </si>
  <si>
    <t>Projekt "Škole jednakih mogućnosti"-osiguravanje pomoćnika učenicima s teškoćama u školama MŽ</t>
  </si>
  <si>
    <t>Projekt e-škole</t>
  </si>
  <si>
    <t>Sveukupni rashodi</t>
  </si>
  <si>
    <t>Izvor financiranja 11</t>
  </si>
  <si>
    <t>Izvor financiranja 52</t>
  </si>
  <si>
    <t>Konto</t>
  </si>
  <si>
    <t>Plaće za redovan rad</t>
  </si>
  <si>
    <t xml:space="preserve">Plaće </t>
  </si>
  <si>
    <t>Ostali rashodi za zaposlene</t>
  </si>
  <si>
    <t>Doprinosi na plaće</t>
  </si>
  <si>
    <t>Doprinosi za obvezno ZDRO</t>
  </si>
  <si>
    <t>Naknade troškova zaposlenima</t>
  </si>
  <si>
    <t>Nknade za prijevoz,rad na terenu</t>
  </si>
  <si>
    <t>Rashodi za materijal i energiju</t>
  </si>
  <si>
    <t>Materijal i sirovine</t>
  </si>
  <si>
    <t>Uredski materijal i ostali mat. rashodi</t>
  </si>
  <si>
    <t>Ostali nespomenuti rash. Poslovanja</t>
  </si>
  <si>
    <t>Ostali rashodi poslovanja</t>
  </si>
  <si>
    <t>Ostali financijski rashodi</t>
  </si>
  <si>
    <t>Bankarske usluge i usl.pl.prometa</t>
  </si>
  <si>
    <t>Službena putovanja</t>
  </si>
  <si>
    <t>Stručno usavršavanje zaposlenika</t>
  </si>
  <si>
    <t>Ostale naknade tr.zaposlenima</t>
  </si>
  <si>
    <t>Energija</t>
  </si>
  <si>
    <t>Mat. I dijelovi za tekuće i inv.održav.</t>
  </si>
  <si>
    <t>Sitni inventar</t>
  </si>
  <si>
    <t>Služb.,radna i zaštitna odjeća i obuća</t>
  </si>
  <si>
    <t>Rashodi za usluge</t>
  </si>
  <si>
    <t>Usluge telefona,pošte i prijevoza</t>
  </si>
  <si>
    <t>Usluge tekućeg i invest.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</si>
  <si>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</si>
  <si>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</si>
  <si>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</si>
  <si>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</si>
  <si>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</si>
  <si>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</si>
  <si>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</si>
  <si>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</t>
  </si>
  <si>
    <t>Reprezentacija</t>
  </si>
  <si>
    <t>Članarine</t>
  </si>
  <si>
    <t>Pristojbe</t>
  </si>
  <si>
    <t>Ostale naknade građanstvima i kuć.iz proračuna</t>
  </si>
  <si>
    <t>Naknade građanima i kuć.u naravi</t>
  </si>
  <si>
    <t>Knjige</t>
  </si>
  <si>
    <t>Uredska oprema i namještaj</t>
  </si>
  <si>
    <t>Naknada troškova osobama izvan RO</t>
  </si>
  <si>
    <t>Izvršenje 2021. HRK</t>
  </si>
  <si>
    <t>Ostale naknade troškova zaposlenika</t>
  </si>
  <si>
    <t>Rashodi za meterijal i energiju</t>
  </si>
  <si>
    <t>Zdrastvene i veterinarske usluge</t>
  </si>
  <si>
    <t>Troškovi sudskih tužbi</t>
  </si>
  <si>
    <t>Pristojbe i naknade</t>
  </si>
  <si>
    <t>Ostali rashodi- posebni program</t>
  </si>
  <si>
    <t>Zatezne kamate</t>
  </si>
  <si>
    <t>Ostali rashodi</t>
  </si>
  <si>
    <t>Tekuće donacije</t>
  </si>
  <si>
    <t>Donacije</t>
  </si>
  <si>
    <t>Rashodi za nabavu dug.imovine</t>
  </si>
  <si>
    <t>Instrumenti, uređaji i strojevi</t>
  </si>
  <si>
    <t>Uređaji, strojevi, oprema</t>
  </si>
  <si>
    <t xml:space="preserve">ras funkcijski </t>
  </si>
  <si>
    <t>KONTO</t>
  </si>
  <si>
    <t>Plaće</t>
  </si>
  <si>
    <t>Naknade za prijevoz,rad na terenu</t>
  </si>
  <si>
    <t>Ostali nespomenuti rash.poslovanja</t>
  </si>
  <si>
    <t>Građevinski objekti</t>
  </si>
  <si>
    <t>Poslovni objekti</t>
  </si>
  <si>
    <t>Knjige,umjetnička djela i ostale vrijed.</t>
  </si>
  <si>
    <t>Postrojenja i oprema</t>
  </si>
  <si>
    <t>Izvršenje 2021. EUR</t>
  </si>
  <si>
    <t>Pomoći proračuna iz drugog prorač.</t>
  </si>
  <si>
    <t>Tekuće pomoći proračuna</t>
  </si>
  <si>
    <t>Pomoći proračuna koji im nije nadlež.</t>
  </si>
  <si>
    <t>Tekuće pomoći proračuna koji im nije nadl,</t>
  </si>
  <si>
    <t>Kapitalne pomoći pror.koji im nije nadl.</t>
  </si>
  <si>
    <t>Pomoć iz državnog proračuna tem EU</t>
  </si>
  <si>
    <t>Tekuća pomoć EU</t>
  </si>
  <si>
    <t>Prihodi od finan.imovine</t>
  </si>
  <si>
    <t>Kamate za oročena sredstva</t>
  </si>
  <si>
    <t>Prihodi po posebnim propisima</t>
  </si>
  <si>
    <t>Ostali nespomenuti prihodi</t>
  </si>
  <si>
    <t>Prihodi od prodaje</t>
  </si>
  <si>
    <t>Prihodi od pruženih usluga</t>
  </si>
  <si>
    <t>Donacija od pravnih i fiz.osoba</t>
  </si>
  <si>
    <t>Kapitalne donacije</t>
  </si>
  <si>
    <t>Sportska i glazbena oprema</t>
  </si>
  <si>
    <t>Plan 2022. EUR</t>
  </si>
  <si>
    <t>Plan za 2023. EUR</t>
  </si>
  <si>
    <t>Projekcija 
za 2024. EUR</t>
  </si>
  <si>
    <t>Projekcija 
za 2025. EUR</t>
  </si>
  <si>
    <t>Plan 2022. HRK</t>
  </si>
  <si>
    <t>Plan za 2023. HRK</t>
  </si>
  <si>
    <t>Projekcija 
za 2024. HRK</t>
  </si>
  <si>
    <t>Projekcija 
za 2025. HRK</t>
  </si>
  <si>
    <t>Troškovi sudskih tužba</t>
  </si>
  <si>
    <t>Pristojbe i nanade</t>
  </si>
  <si>
    <t>Ostale naknade kuć. I građanima iz proračuna</t>
  </si>
  <si>
    <t>Ostali nespomenuti rashodi poslo.</t>
  </si>
  <si>
    <t>Donacija</t>
  </si>
  <si>
    <t>Pomoć EU</t>
  </si>
  <si>
    <t>Doprinosi obvezno ZDRO</t>
  </si>
  <si>
    <t>1001T100102</t>
  </si>
  <si>
    <t>1001T100103</t>
  </si>
  <si>
    <t>Projekt "Školski obroci svima"</t>
  </si>
  <si>
    <t>1001T100115</t>
  </si>
  <si>
    <t>Projekt "Školska shema"</t>
  </si>
  <si>
    <t>09 Obrazovanje</t>
  </si>
  <si>
    <t>0912 Osnovno obrazovanje</t>
  </si>
  <si>
    <t xml:space="preserve">096 Dodatne usluge u obrazovanju </t>
  </si>
  <si>
    <t>Izvor financiranja 43</t>
  </si>
  <si>
    <t>KLASA:  400-02/22-01/01</t>
  </si>
  <si>
    <t>URBROJ: 2109-29/22-01/01</t>
  </si>
  <si>
    <t>OSNOVNA ŠKOLA GORNJI MIHALJEVEC</t>
  </si>
  <si>
    <t xml:space="preserve">FINANCIJSKI PLAN PRORAČUNSKOG KORISNIKA JEDINICE LOKALNE I PODRUČNE (REGIONALNE) SAMOUPRAVE 
ZA 2023. I PROJEKCIJA ZA 2024. I 2025. GODINU </t>
  </si>
  <si>
    <t>Prihodi iz nadležnog proračuna za fin.poslovanja (e-stručnjak)</t>
  </si>
  <si>
    <t xml:space="preserve">Prihodi iz nadležnog proračuna za fin. nefinan.imovine  </t>
  </si>
  <si>
    <t>U Gornjem Mihaljevcu, 20.12.2022.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</si>
</sst>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8" fillId="0" borderId="0" xfId="0" quotePrefix="1" applyFont="1" applyAlignment="1">
      <alignment horizontal="left" wrapText="1"/>
    </xf>
    <xf numFmtId="0" fontId="9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2" fillId="2" borderId="3" xfId="0" quotePrefix="1" applyFont="1" applyFill="1" applyBorder="1" applyAlignment="1">
      <alignment horizontal="left" vertical="center"/>
    </xf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/>
    </xf>
    <xf numFmtId="3" fontId="7" fillId="3" borderId="3" xfId="0" applyNumberFormat="1" applyFont="1" applyFill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 wrapText="1"/>
    </xf>
    <xf numFmtId="3" fontId="7" fillId="3" borderId="3" xfId="0" applyNumberFormat="1" applyFont="1" applyFill="1" applyBorder="1" applyAlignment="1">
      <alignment horizontal="right" wrapText="1"/>
    </xf>
    <xf numFmtId="3" fontId="7" fillId="4" borderId="1" xfId="0" quotePrefix="1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 wrapText="1"/>
    </xf>
    <xf numFmtId="3" fontId="7" fillId="3" borderId="1" xfId="0" quotePrefix="1" applyNumberFormat="1" applyFont="1" applyFill="1" applyBorder="1" applyAlignment="1">
      <alignment horizontal="right"/>
    </xf>
    <xf numFmtId="0" fontId="19" fillId="0" borderId="5" xfId="0" applyFont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0" fillId="0" borderId="3" xfId="0" applyBorder="1"/>
    <xf numFmtId="0" fontId="22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3" fontId="4" fillId="5" borderId="4" xfId="0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>
      <alignment horizontal="right"/>
    </xf>
    <xf numFmtId="0" fontId="10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0" fillId="5" borderId="3" xfId="0" applyFill="1" applyBorder="1"/>
    <xf numFmtId="3" fontId="0" fillId="5" borderId="3" xfId="0" applyNumberFormat="1" applyFill="1" applyBorder="1"/>
    <xf numFmtId="0" fontId="12" fillId="6" borderId="3" xfId="0" applyFont="1" applyFill="1" applyBorder="1" applyAlignment="1">
      <alignment horizontal="left" vertical="center" wrapText="1"/>
    </xf>
    <xf numFmtId="3" fontId="4" fillId="6" borderId="4" xfId="0" applyNumberFormat="1" applyFont="1" applyFill="1" applyBorder="1" applyAlignment="1">
      <alignment horizontal="right"/>
    </xf>
    <xf numFmtId="3" fontId="4" fillId="6" borderId="3" xfId="0" applyNumberFormat="1" applyFont="1" applyFill="1" applyBorder="1" applyAlignment="1">
      <alignment horizontal="right"/>
    </xf>
    <xf numFmtId="0" fontId="12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vertical="center" wrapText="1"/>
    </xf>
    <xf numFmtId="0" fontId="21" fillId="5" borderId="3" xfId="0" quotePrefix="1" applyFont="1" applyFill="1" applyBorder="1" applyAlignment="1">
      <alignment horizontal="left" vertical="center"/>
    </xf>
    <xf numFmtId="3" fontId="4" fillId="6" borderId="3" xfId="0" applyNumberFormat="1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3" fontId="4" fillId="7" borderId="4" xfId="0" applyNumberFormat="1" applyFont="1" applyFill="1" applyBorder="1" applyAlignment="1">
      <alignment horizontal="right"/>
    </xf>
    <xf numFmtId="3" fontId="4" fillId="7" borderId="3" xfId="0" applyNumberFormat="1" applyFont="1" applyFill="1" applyBorder="1" applyAlignment="1">
      <alignment horizontal="right"/>
    </xf>
    <xf numFmtId="3" fontId="4" fillId="7" borderId="3" xfId="0" applyNumberFormat="1" applyFont="1" applyFill="1" applyBorder="1" applyAlignment="1">
      <alignment horizontal="right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4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wrapText="1"/>
    </xf>
    <xf numFmtId="3" fontId="10" fillId="6" borderId="3" xfId="0" applyNumberFormat="1" applyFont="1" applyFill="1" applyBorder="1" applyAlignment="1">
      <alignment horizontal="right"/>
    </xf>
    <xf numFmtId="0" fontId="10" fillId="7" borderId="3" xfId="0" quotePrefix="1" applyFont="1" applyFill="1" applyBorder="1" applyAlignment="1">
      <alignment horizontal="left" vertical="center"/>
    </xf>
    <xf numFmtId="0" fontId="11" fillId="7" borderId="3" xfId="0" quotePrefix="1" applyFont="1" applyFill="1" applyBorder="1" applyAlignment="1">
      <alignment horizontal="left" vertical="center"/>
    </xf>
    <xf numFmtId="0" fontId="12" fillId="7" borderId="3" xfId="0" quotePrefix="1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7" borderId="3" xfId="0" applyFill="1" applyBorder="1"/>
    <xf numFmtId="0" fontId="0" fillId="7" borderId="3" xfId="0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/>
    <xf numFmtId="3" fontId="0" fillId="7" borderId="3" xfId="0" applyNumberFormat="1" applyFill="1" applyBorder="1"/>
    <xf numFmtId="3" fontId="0" fillId="0" borderId="3" xfId="0" applyNumberFormat="1" applyBorder="1"/>
    <xf numFmtId="3" fontId="0" fillId="2" borderId="3" xfId="0" applyNumberFormat="1" applyFill="1" applyBorder="1"/>
    <xf numFmtId="0" fontId="21" fillId="2" borderId="3" xfId="0" quotePrefix="1" applyFont="1" applyFill="1" applyBorder="1" applyAlignment="1">
      <alignment horizontal="left" vertical="center"/>
    </xf>
    <xf numFmtId="0" fontId="0" fillId="7" borderId="3" xfId="0" applyFill="1" applyBorder="1" applyAlignment="1">
      <alignment wrapText="1"/>
    </xf>
    <xf numFmtId="0" fontId="1" fillId="0" borderId="3" xfId="0" applyFont="1" applyBorder="1"/>
    <xf numFmtId="0" fontId="0" fillId="0" borderId="3" xfId="0" applyFont="1" applyBorder="1"/>
    <xf numFmtId="0" fontId="21" fillId="2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21" fillId="7" borderId="3" xfId="0" quotePrefix="1" applyFon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 wrapText="1"/>
    </xf>
    <xf numFmtId="0" fontId="0" fillId="7" borderId="3" xfId="0" applyFont="1" applyFill="1" applyBorder="1"/>
    <xf numFmtId="0" fontId="0" fillId="7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/>
    <xf numFmtId="0" fontId="10" fillId="8" borderId="3" xfId="0" quotePrefix="1" applyFont="1" applyFill="1" applyBorder="1" applyAlignment="1">
      <alignment horizontal="left" vertical="center"/>
    </xf>
    <xf numFmtId="0" fontId="11" fillId="8" borderId="3" xfId="0" quotePrefix="1" applyFont="1" applyFill="1" applyBorder="1" applyAlignment="1">
      <alignment horizontal="left" vertical="center"/>
    </xf>
    <xf numFmtId="3" fontId="4" fillId="8" borderId="3" xfId="0" applyNumberFormat="1" applyFont="1" applyFill="1" applyBorder="1" applyAlignment="1">
      <alignment horizontal="right"/>
    </xf>
    <xf numFmtId="3" fontId="4" fillId="8" borderId="4" xfId="0" applyNumberFormat="1" applyFont="1" applyFill="1" applyBorder="1" applyAlignment="1">
      <alignment horizontal="right"/>
    </xf>
    <xf numFmtId="0" fontId="0" fillId="8" borderId="3" xfId="0" applyFill="1" applyBorder="1"/>
    <xf numFmtId="0" fontId="0" fillId="2" borderId="0" xfId="0" applyFill="1"/>
    <xf numFmtId="0" fontId="10" fillId="8" borderId="3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 wrapText="1"/>
    </xf>
    <xf numFmtId="0" fontId="23" fillId="8" borderId="3" xfId="0" applyFont="1" applyFill="1" applyBorder="1"/>
    <xf numFmtId="3" fontId="4" fillId="8" borderId="3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2" fillId="5" borderId="3" xfId="0" quotePrefix="1" applyFont="1" applyFill="1" applyBorder="1" applyAlignment="1">
      <alignment horizontal="left" vertical="center"/>
    </xf>
    <xf numFmtId="0" fontId="0" fillId="7" borderId="4" xfId="0" applyFill="1" applyBorder="1"/>
    <xf numFmtId="0" fontId="10" fillId="9" borderId="3" xfId="0" quotePrefix="1" applyFont="1" applyFill="1" applyBorder="1" applyAlignment="1">
      <alignment horizontal="left" vertical="center"/>
    </xf>
    <xf numFmtId="0" fontId="0" fillId="9" borderId="3" xfId="0" applyFill="1" applyBorder="1"/>
    <xf numFmtId="0" fontId="0" fillId="9" borderId="4" xfId="0" applyFill="1" applyBorder="1"/>
    <xf numFmtId="0" fontId="21" fillId="8" borderId="3" xfId="0" quotePrefix="1" applyFont="1" applyFill="1" applyBorder="1" applyAlignment="1">
      <alignment horizontal="left" vertical="center"/>
    </xf>
    <xf numFmtId="0" fontId="0" fillId="0" borderId="6" xfId="0" applyBorder="1"/>
    <xf numFmtId="0" fontId="0" fillId="9" borderId="3" xfId="0" applyFill="1" applyBorder="1" applyAlignment="1">
      <alignment horizontal="left"/>
    </xf>
    <xf numFmtId="0" fontId="0" fillId="9" borderId="6" xfId="0" applyFill="1" applyBorder="1"/>
    <xf numFmtId="0" fontId="10" fillId="3" borderId="2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left" vertical="center" wrapText="1" indent="1"/>
    </xf>
    <xf numFmtId="3" fontId="4" fillId="3" borderId="4" xfId="0" applyNumberFormat="1" applyFont="1" applyFill="1" applyBorder="1" applyAlignment="1">
      <alignment horizontal="right"/>
    </xf>
    <xf numFmtId="3" fontId="0" fillId="0" borderId="4" xfId="0" applyNumberFormat="1" applyBorder="1"/>
    <xf numFmtId="3" fontId="0" fillId="2" borderId="4" xfId="0" applyNumberFormat="1" applyFill="1" applyBorder="1"/>
    <xf numFmtId="3" fontId="4" fillId="3" borderId="3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 wrapText="1"/>
    </xf>
    <xf numFmtId="0" fontId="0" fillId="6" borderId="3" xfId="0" applyFill="1" applyBorder="1"/>
    <xf numFmtId="0" fontId="22" fillId="6" borderId="3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21" fillId="6" borderId="3" xfId="0" quotePrefix="1" applyFont="1" applyFill="1" applyBorder="1" applyAlignment="1">
      <alignment horizontal="left" vertical="center"/>
    </xf>
    <xf numFmtId="0" fontId="0" fillId="0" borderId="0" xfId="0" applyAlignment="1"/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7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21" fillId="2" borderId="4" xfId="0" quotePrefix="1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10" fillId="6" borderId="2" xfId="0" quotePrefix="1" applyFont="1" applyFill="1" applyBorder="1" applyAlignment="1">
      <alignment horizontal="center" vertical="center"/>
    </xf>
    <xf numFmtId="0" fontId="10" fillId="6" borderId="4" xfId="0" quotePrefix="1" applyFont="1" applyFill="1" applyBorder="1" applyAlignment="1">
      <alignment horizontal="center" vertical="center"/>
    </xf>
    <xf numFmtId="0" fontId="11" fillId="6" borderId="4" xfId="0" quotePrefix="1" applyFont="1" applyFill="1" applyBorder="1" applyAlignment="1">
      <alignment horizontal="left" vertical="center"/>
    </xf>
    <xf numFmtId="0" fontId="11" fillId="6" borderId="3" xfId="0" quotePrefix="1" applyFont="1" applyFill="1" applyBorder="1" applyAlignment="1">
      <alignment horizontal="left" vertical="center"/>
    </xf>
    <xf numFmtId="0" fontId="10" fillId="6" borderId="1" xfId="0" quotePrefix="1" applyFont="1" applyFill="1" applyBorder="1" applyAlignment="1">
      <alignment horizontal="left" vertical="center"/>
    </xf>
    <xf numFmtId="0" fontId="26" fillId="2" borderId="4" xfId="0" quotePrefix="1" applyFont="1" applyFill="1" applyBorder="1" applyAlignment="1">
      <alignment horizontal="left" vertical="center"/>
    </xf>
    <xf numFmtId="0" fontId="12" fillId="2" borderId="2" xfId="0" quotePrefix="1" applyFont="1" applyFill="1" applyBorder="1" applyAlignment="1">
      <alignment horizontal="center" vertical="center"/>
    </xf>
    <xf numFmtId="0" fontId="12" fillId="2" borderId="4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7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2" fillId="3" borderId="1" xfId="0" quotePrefix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10" fillId="7" borderId="1" xfId="0" quotePrefix="1" applyFont="1" applyFill="1" applyBorder="1" applyAlignment="1">
      <alignment horizontal="center" vertical="center"/>
    </xf>
    <xf numFmtId="0" fontId="10" fillId="7" borderId="2" xfId="0" quotePrefix="1" applyFont="1" applyFill="1" applyBorder="1" applyAlignment="1">
      <alignment horizontal="center" vertical="center"/>
    </xf>
    <xf numFmtId="0" fontId="10" fillId="7" borderId="4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 vertical="center"/>
    </xf>
    <xf numFmtId="0" fontId="12" fillId="2" borderId="2" xfId="0" quotePrefix="1" applyFont="1" applyFill="1" applyBorder="1" applyAlignment="1">
      <alignment horizontal="center" vertical="center"/>
    </xf>
    <xf numFmtId="0" fontId="12" fillId="2" borderId="4" xfId="0" quotePrefix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70" zoomScaleNormal="70" workbookViewId="0">
      <selection activeCell="U17" sqref="U17"/>
    </sheetView>
  </sheetViews>
  <sheetFormatPr defaultRowHeight="15" x14ac:dyDescent="0.25"/>
  <cols>
    <col min="5" max="10" width="25.28515625" customWidth="1"/>
  </cols>
  <sheetData>
    <row r="1" spans="1:13" ht="42" customHeight="1" x14ac:dyDescent="0.25">
      <c r="A1" s="205" t="s">
        <v>195</v>
      </c>
      <c r="B1" s="205"/>
      <c r="C1" s="205"/>
      <c r="D1" s="205"/>
      <c r="E1" s="205"/>
      <c r="F1" s="205"/>
      <c r="G1" s="205"/>
      <c r="H1" s="205"/>
      <c r="I1" s="205"/>
      <c r="J1" s="205"/>
      <c r="M1" s="200">
        <v>7.5345000000000004</v>
      </c>
    </row>
    <row r="2" spans="1:13" ht="18" customHeight="1" x14ac:dyDescent="0.25">
      <c r="A2" s="279" t="s">
        <v>192</v>
      </c>
      <c r="B2" s="279"/>
      <c r="C2" s="279"/>
      <c r="D2" s="279"/>
      <c r="E2" s="279"/>
      <c r="F2" s="222" t="s">
        <v>194</v>
      </c>
      <c r="G2" s="222"/>
      <c r="H2" s="222"/>
      <c r="I2" s="222"/>
      <c r="J2" s="5"/>
    </row>
    <row r="3" spans="1:13" ht="18" x14ac:dyDescent="0.25">
      <c r="A3" s="279" t="s">
        <v>193</v>
      </c>
      <c r="B3" s="279"/>
      <c r="C3" s="279"/>
      <c r="D3" s="279"/>
      <c r="E3" s="279"/>
      <c r="F3" s="199"/>
      <c r="G3" s="199"/>
      <c r="H3" s="199"/>
      <c r="I3" s="198"/>
      <c r="J3" s="198"/>
    </row>
    <row r="4" spans="1:13" ht="18" customHeight="1" x14ac:dyDescent="0.25">
      <c r="A4" s="279" t="s">
        <v>198</v>
      </c>
      <c r="B4" s="279"/>
      <c r="C4" s="279"/>
      <c r="D4" s="279"/>
      <c r="E4" s="279"/>
      <c r="F4" s="5"/>
      <c r="G4" s="5"/>
      <c r="H4" s="5"/>
      <c r="I4" s="6"/>
      <c r="J4" s="6"/>
    </row>
    <row r="5" spans="1:13" ht="18" customHeight="1" x14ac:dyDescent="0.25">
      <c r="A5" s="205" t="s">
        <v>53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3" ht="18" x14ac:dyDescent="0.25">
      <c r="A6" s="1"/>
      <c r="B6" s="2"/>
      <c r="C6" s="2"/>
      <c r="D6" s="2"/>
      <c r="E6" s="7"/>
      <c r="F6" s="8"/>
      <c r="G6" s="8"/>
      <c r="H6" s="8"/>
      <c r="I6" s="8"/>
      <c r="J6" s="41" t="s">
        <v>56</v>
      </c>
    </row>
    <row r="7" spans="1:13" ht="25.5" x14ac:dyDescent="0.25">
      <c r="A7" s="30"/>
      <c r="B7" s="31"/>
      <c r="C7" s="31"/>
      <c r="D7" s="32"/>
      <c r="E7" s="33"/>
      <c r="F7" s="4" t="s">
        <v>151</v>
      </c>
      <c r="G7" s="4" t="s">
        <v>168</v>
      </c>
      <c r="H7" s="4" t="s">
        <v>169</v>
      </c>
      <c r="I7" s="4" t="s">
        <v>170</v>
      </c>
      <c r="J7" s="4" t="s">
        <v>171</v>
      </c>
    </row>
    <row r="8" spans="1:13" x14ac:dyDescent="0.25">
      <c r="A8" s="216" t="s">
        <v>0</v>
      </c>
      <c r="B8" s="204"/>
      <c r="C8" s="204"/>
      <c r="D8" s="204"/>
      <c r="E8" s="217"/>
      <c r="F8" s="34">
        <f>SUM(F9:F10)</f>
        <v>486290.53022761957</v>
      </c>
      <c r="G8" s="34">
        <f>SUM(G9:G10)</f>
        <v>519091.37965359347</v>
      </c>
      <c r="H8" s="34">
        <f>SUM(H9:H10)</f>
        <v>576654.05799986725</v>
      </c>
      <c r="I8" s="34">
        <f>SUM(I9:I10)</f>
        <v>544140.28800849419</v>
      </c>
      <c r="J8" s="34">
        <f>SUM(J9:J10)</f>
        <v>549436.98984670511</v>
      </c>
    </row>
    <row r="9" spans="1:13" x14ac:dyDescent="0.25">
      <c r="A9" s="215" t="s">
        <v>1</v>
      </c>
      <c r="B9" s="214"/>
      <c r="C9" s="214"/>
      <c r="D9" s="214"/>
      <c r="E9" s="218"/>
      <c r="F9" s="35">
        <f>3663956/$M$1</f>
        <v>486290.53022761957</v>
      </c>
      <c r="G9" s="35">
        <f>3911094/M1</f>
        <v>519091.37965359347</v>
      </c>
      <c r="H9" s="35">
        <f>4344800/M1</f>
        <v>576654.05799986725</v>
      </c>
      <c r="I9" s="35">
        <f>4099825/M1</f>
        <v>544140.28800849419</v>
      </c>
      <c r="J9" s="35">
        <f>4139733/M1</f>
        <v>549436.98984670511</v>
      </c>
    </row>
    <row r="10" spans="1:13" x14ac:dyDescent="0.25">
      <c r="A10" s="219" t="s">
        <v>2</v>
      </c>
      <c r="B10" s="218"/>
      <c r="C10" s="218"/>
      <c r="D10" s="218"/>
      <c r="E10" s="218"/>
      <c r="F10" s="35"/>
      <c r="G10" s="35"/>
      <c r="H10" s="35"/>
      <c r="I10" s="35"/>
      <c r="J10" s="35"/>
    </row>
    <row r="11" spans="1:13" x14ac:dyDescent="0.25">
      <c r="A11" s="42" t="s">
        <v>3</v>
      </c>
      <c r="B11" s="146"/>
      <c r="C11" s="146"/>
      <c r="D11" s="146"/>
      <c r="E11" s="146"/>
      <c r="F11" s="34">
        <f>SUM(F12:F13)</f>
        <v>489262.88273939869</v>
      </c>
      <c r="G11" s="34">
        <f t="shared" ref="G11:J11" si="0">SUM(G12:G13)</f>
        <v>526325.56904904102</v>
      </c>
      <c r="H11" s="34">
        <f t="shared" si="0"/>
        <v>576654</v>
      </c>
      <c r="I11" s="34">
        <f t="shared" si="0"/>
        <v>544140.28800849419</v>
      </c>
      <c r="J11" s="34">
        <f t="shared" si="0"/>
        <v>549436.98984670511</v>
      </c>
    </row>
    <row r="12" spans="1:13" x14ac:dyDescent="0.25">
      <c r="A12" s="213" t="s">
        <v>4</v>
      </c>
      <c r="B12" s="214"/>
      <c r="C12" s="214"/>
      <c r="D12" s="214"/>
      <c r="E12" s="214"/>
      <c r="F12" s="35">
        <f>3598037.3/M1</f>
        <v>477541.61523657833</v>
      </c>
      <c r="G12" s="35">
        <f>3885600/M1</f>
        <v>515707.74437587097</v>
      </c>
      <c r="H12" s="35">
        <v>566833</v>
      </c>
      <c r="I12" s="35">
        <f>3974825/M1</f>
        <v>527549.93695666594</v>
      </c>
      <c r="J12" s="36">
        <f>4014733/M1</f>
        <v>532846.63879487687</v>
      </c>
    </row>
    <row r="13" spans="1:13" x14ac:dyDescent="0.25">
      <c r="A13" s="219" t="s">
        <v>5</v>
      </c>
      <c r="B13" s="218"/>
      <c r="C13" s="218"/>
      <c r="D13" s="218"/>
      <c r="E13" s="218"/>
      <c r="F13" s="35">
        <f>88313.89/M1</f>
        <v>11721.267502820359</v>
      </c>
      <c r="G13" s="35">
        <f>80000/M1</f>
        <v>10617.824673170084</v>
      </c>
      <c r="H13" s="35">
        <v>9821</v>
      </c>
      <c r="I13" s="35">
        <f>125000/M1</f>
        <v>16590.351051828256</v>
      </c>
      <c r="J13" s="36">
        <f>125000/M1</f>
        <v>16590.351051828256</v>
      </c>
    </row>
    <row r="14" spans="1:13" x14ac:dyDescent="0.25">
      <c r="A14" s="203" t="s">
        <v>6</v>
      </c>
      <c r="B14" s="204"/>
      <c r="C14" s="204"/>
      <c r="D14" s="204"/>
      <c r="E14" s="204"/>
      <c r="F14" s="34">
        <f>+F8-F11</f>
        <v>-2972.3525117791141</v>
      </c>
      <c r="G14" s="34">
        <f>+G8-G11</f>
        <v>-7234.1893954475527</v>
      </c>
      <c r="H14" s="34">
        <f>+H8-H11</f>
        <v>5.7999867247417569E-2</v>
      </c>
      <c r="I14" s="34">
        <f>+I8-I11</f>
        <v>0</v>
      </c>
      <c r="J14" s="34">
        <f>+J8-J11</f>
        <v>0</v>
      </c>
    </row>
    <row r="15" spans="1:13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3" ht="18" customHeight="1" x14ac:dyDescent="0.25">
      <c r="A16" s="205" t="s">
        <v>54</v>
      </c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30"/>
      <c r="B18" s="31"/>
      <c r="C18" s="31"/>
      <c r="D18" s="32"/>
      <c r="E18" s="33"/>
      <c r="F18" s="4" t="s">
        <v>151</v>
      </c>
      <c r="G18" s="4" t="s">
        <v>13</v>
      </c>
      <c r="H18" s="4" t="s">
        <v>59</v>
      </c>
      <c r="I18" s="4" t="s">
        <v>60</v>
      </c>
      <c r="J18" s="4" t="s">
        <v>61</v>
      </c>
    </row>
    <row r="19" spans="1:10" ht="15.75" customHeight="1" x14ac:dyDescent="0.25">
      <c r="A19" s="215" t="s">
        <v>8</v>
      </c>
      <c r="B19" s="220"/>
      <c r="C19" s="220"/>
      <c r="D19" s="220"/>
      <c r="E19" s="221"/>
      <c r="F19" s="35"/>
      <c r="G19" s="35"/>
      <c r="H19" s="35"/>
      <c r="I19" s="35"/>
      <c r="J19" s="35"/>
    </row>
    <row r="20" spans="1:10" x14ac:dyDescent="0.25">
      <c r="A20" s="215" t="s">
        <v>9</v>
      </c>
      <c r="B20" s="214"/>
      <c r="C20" s="214"/>
      <c r="D20" s="214"/>
      <c r="E20" s="214"/>
      <c r="F20" s="35"/>
      <c r="G20" s="35"/>
      <c r="H20" s="35"/>
      <c r="I20" s="35"/>
      <c r="J20" s="35"/>
    </row>
    <row r="21" spans="1:10" x14ac:dyDescent="0.25">
      <c r="A21" s="203" t="s">
        <v>10</v>
      </c>
      <c r="B21" s="204"/>
      <c r="C21" s="204"/>
      <c r="D21" s="204"/>
      <c r="E21" s="204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6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205" t="s">
        <v>68</v>
      </c>
      <c r="B23" s="206"/>
      <c r="C23" s="206"/>
      <c r="D23" s="206"/>
      <c r="E23" s="206"/>
      <c r="F23" s="206"/>
      <c r="G23" s="206"/>
      <c r="H23" s="206"/>
      <c r="I23" s="206"/>
      <c r="J23" s="206"/>
    </row>
    <row r="24" spans="1:10" ht="18" x14ac:dyDescent="0.25">
      <c r="A24" s="26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30"/>
      <c r="B25" s="31"/>
      <c r="C25" s="31"/>
      <c r="D25" s="32"/>
      <c r="E25" s="33"/>
      <c r="F25" s="4" t="s">
        <v>151</v>
      </c>
      <c r="G25" s="4" t="s">
        <v>13</v>
      </c>
      <c r="H25" s="4" t="s">
        <v>59</v>
      </c>
      <c r="I25" s="4" t="s">
        <v>60</v>
      </c>
      <c r="J25" s="4" t="s">
        <v>61</v>
      </c>
    </row>
    <row r="26" spans="1:10" x14ac:dyDescent="0.25">
      <c r="A26" s="207" t="s">
        <v>55</v>
      </c>
      <c r="B26" s="208"/>
      <c r="C26" s="208"/>
      <c r="D26" s="208"/>
      <c r="E26" s="209"/>
      <c r="F26" s="38"/>
      <c r="G26" s="38"/>
      <c r="H26" s="38"/>
      <c r="I26" s="38"/>
      <c r="J26" s="39"/>
    </row>
    <row r="27" spans="1:10" ht="30" customHeight="1" x14ac:dyDescent="0.25">
      <c r="A27" s="210" t="s">
        <v>7</v>
      </c>
      <c r="B27" s="211"/>
      <c r="C27" s="211"/>
      <c r="D27" s="211"/>
      <c r="E27" s="212"/>
      <c r="F27" s="40"/>
      <c r="G27" s="40"/>
      <c r="H27" s="40"/>
      <c r="I27" s="40"/>
      <c r="J27" s="37"/>
    </row>
    <row r="30" spans="1:10" x14ac:dyDescent="0.25">
      <c r="A30" s="213" t="s">
        <v>11</v>
      </c>
      <c r="B30" s="214"/>
      <c r="C30" s="214"/>
      <c r="D30" s="214"/>
      <c r="E30" s="214"/>
      <c r="F30" s="35"/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201" t="s">
        <v>69</v>
      </c>
      <c r="B32" s="202"/>
      <c r="C32" s="202"/>
      <c r="D32" s="202"/>
      <c r="E32" s="202"/>
      <c r="F32" s="202"/>
      <c r="G32" s="202"/>
      <c r="H32" s="202"/>
      <c r="I32" s="202"/>
      <c r="J32" s="202"/>
    </row>
    <row r="33" spans="1:10" ht="8.25" customHeight="1" x14ac:dyDescent="0.25"/>
    <row r="34" spans="1:10" x14ac:dyDescent="0.25">
      <c r="A34" s="201" t="s">
        <v>57</v>
      </c>
      <c r="B34" s="202"/>
      <c r="C34" s="202"/>
      <c r="D34" s="202"/>
      <c r="E34" s="202"/>
      <c r="F34" s="202"/>
      <c r="G34" s="202"/>
      <c r="H34" s="202"/>
      <c r="I34" s="202"/>
      <c r="J34" s="202"/>
    </row>
    <row r="35" spans="1:10" ht="8.25" customHeight="1" x14ac:dyDescent="0.25"/>
    <row r="36" spans="1:10" ht="29.25" customHeight="1" x14ac:dyDescent="0.25">
      <c r="A36" s="201" t="s">
        <v>58</v>
      </c>
      <c r="B36" s="202"/>
      <c r="C36" s="202"/>
      <c r="D36" s="202"/>
      <c r="E36" s="202"/>
      <c r="F36" s="202"/>
      <c r="G36" s="202"/>
      <c r="H36" s="202"/>
      <c r="I36" s="202"/>
      <c r="J36" s="202"/>
    </row>
  </sheetData>
  <mergeCells count="23">
    <mergeCell ref="A20:E20"/>
    <mergeCell ref="A1:J1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2:E2"/>
    <mergeCell ref="A3:E3"/>
    <mergeCell ref="F2:I2"/>
    <mergeCell ref="A4:E4"/>
    <mergeCell ref="A34:J34"/>
    <mergeCell ref="A36:J36"/>
    <mergeCell ref="A21:E21"/>
    <mergeCell ref="A23:J23"/>
    <mergeCell ref="A26:E26"/>
    <mergeCell ref="A27:E27"/>
    <mergeCell ref="A30:E30"/>
    <mergeCell ref="A32:J3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70" zoomScaleNormal="70" workbookViewId="0">
      <selection activeCell="U26" sqref="U26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05" t="s">
        <v>66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205" t="s">
        <v>40</v>
      </c>
      <c r="B3" s="205"/>
      <c r="C3" s="205"/>
      <c r="D3" s="205"/>
      <c r="E3" s="205"/>
      <c r="F3" s="205"/>
      <c r="G3" s="205"/>
      <c r="H3" s="205"/>
      <c r="I3" s="223"/>
      <c r="J3" s="223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205" t="s">
        <v>53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1" t="s">
        <v>56</v>
      </c>
    </row>
    <row r="7" spans="1:10" ht="25.5" x14ac:dyDescent="0.25">
      <c r="A7" s="30"/>
      <c r="B7" s="31"/>
      <c r="C7" s="31"/>
      <c r="D7" s="32"/>
      <c r="E7" s="33"/>
      <c r="F7" s="4" t="s">
        <v>128</v>
      </c>
      <c r="G7" s="4" t="s">
        <v>172</v>
      </c>
      <c r="H7" s="4" t="s">
        <v>173</v>
      </c>
      <c r="I7" s="4" t="s">
        <v>174</v>
      </c>
      <c r="J7" s="4" t="s">
        <v>175</v>
      </c>
    </row>
    <row r="8" spans="1:10" x14ac:dyDescent="0.25">
      <c r="A8" s="216" t="s">
        <v>0</v>
      </c>
      <c r="B8" s="204"/>
      <c r="C8" s="204"/>
      <c r="D8" s="204"/>
      <c r="E8" s="217"/>
      <c r="F8" s="34">
        <f>SUM(F9:F10)</f>
        <v>3663956</v>
      </c>
      <c r="G8" s="34">
        <f t="shared" ref="G8:J8" si="0">SUM(G9:G10)</f>
        <v>3911094</v>
      </c>
      <c r="H8" s="34">
        <f t="shared" si="0"/>
        <v>4344800</v>
      </c>
      <c r="I8" s="34">
        <f t="shared" si="0"/>
        <v>4109825</v>
      </c>
      <c r="J8" s="34">
        <f t="shared" si="0"/>
        <v>4149733</v>
      </c>
    </row>
    <row r="9" spans="1:10" x14ac:dyDescent="0.25">
      <c r="A9" s="215" t="s">
        <v>1</v>
      </c>
      <c r="B9" s="214"/>
      <c r="C9" s="214"/>
      <c r="D9" s="214"/>
      <c r="E9" s="218"/>
      <c r="F9" s="35">
        <v>3663956</v>
      </c>
      <c r="G9" s="35">
        <v>3911094</v>
      </c>
      <c r="H9" s="35">
        <v>4344800</v>
      </c>
      <c r="I9" s="35">
        <f>+' Račun prihoda i rashoda u HRK'!I10</f>
        <v>4109825</v>
      </c>
      <c r="J9" s="35">
        <f>+' Račun prihoda i rashoda u HRK'!J10</f>
        <v>4149733</v>
      </c>
    </row>
    <row r="10" spans="1:10" x14ac:dyDescent="0.25">
      <c r="A10" s="219" t="s">
        <v>2</v>
      </c>
      <c r="B10" s="218"/>
      <c r="C10" s="218"/>
      <c r="D10" s="218"/>
      <c r="E10" s="218"/>
      <c r="F10" s="35"/>
      <c r="G10" s="35"/>
      <c r="H10" s="35"/>
      <c r="I10" s="35"/>
      <c r="J10" s="35"/>
    </row>
    <row r="11" spans="1:10" x14ac:dyDescent="0.25">
      <c r="A11" s="42" t="s">
        <v>3</v>
      </c>
      <c r="B11" s="43"/>
      <c r="C11" s="43"/>
      <c r="D11" s="43"/>
      <c r="E11" s="43"/>
      <c r="F11" s="34">
        <f>SUM(F12:F13)</f>
        <v>3686351.19</v>
      </c>
      <c r="G11" s="34">
        <f t="shared" ref="G11:J11" si="1">SUM(G12:G13)</f>
        <v>3965600</v>
      </c>
      <c r="H11" s="34">
        <f t="shared" si="1"/>
        <v>4344800</v>
      </c>
      <c r="I11" s="34">
        <f t="shared" si="1"/>
        <v>4109825</v>
      </c>
      <c r="J11" s="34">
        <f t="shared" si="1"/>
        <v>4149733</v>
      </c>
    </row>
    <row r="12" spans="1:10" x14ac:dyDescent="0.25">
      <c r="A12" s="213" t="s">
        <v>4</v>
      </c>
      <c r="B12" s="214"/>
      <c r="C12" s="214"/>
      <c r="D12" s="214"/>
      <c r="E12" s="214"/>
      <c r="F12" s="35">
        <v>3598037.3</v>
      </c>
      <c r="G12" s="35">
        <v>3885600</v>
      </c>
      <c r="H12" s="35">
        <v>4270800</v>
      </c>
      <c r="I12" s="35">
        <f>+' Račun prihoda i rashoda u HRK'!I50</f>
        <v>3984825</v>
      </c>
      <c r="J12" s="36">
        <f>+' Račun prihoda i rashoda u HRK'!J50</f>
        <v>4024733</v>
      </c>
    </row>
    <row r="13" spans="1:10" x14ac:dyDescent="0.25">
      <c r="A13" s="219" t="s">
        <v>5</v>
      </c>
      <c r="B13" s="218"/>
      <c r="C13" s="218"/>
      <c r="D13" s="218"/>
      <c r="E13" s="218"/>
      <c r="F13" s="35">
        <v>88313.89</v>
      </c>
      <c r="G13" s="35">
        <v>80000</v>
      </c>
      <c r="H13" s="35">
        <v>74000</v>
      </c>
      <c r="I13" s="35">
        <v>125000</v>
      </c>
      <c r="J13" s="36">
        <v>125000</v>
      </c>
    </row>
    <row r="14" spans="1:10" x14ac:dyDescent="0.25">
      <c r="A14" s="203" t="s">
        <v>6</v>
      </c>
      <c r="B14" s="204"/>
      <c r="C14" s="204"/>
      <c r="D14" s="204"/>
      <c r="E14" s="204"/>
      <c r="F14" s="34">
        <f>SUM(F8-F11)</f>
        <v>-22395.189999999944</v>
      </c>
      <c r="G14" s="34">
        <f t="shared" ref="G14:J14" si="2">SUM(G8-G11)</f>
        <v>-54506</v>
      </c>
      <c r="H14" s="34">
        <f t="shared" si="2"/>
        <v>0</v>
      </c>
      <c r="I14" s="34">
        <f t="shared" si="2"/>
        <v>0</v>
      </c>
      <c r="J14" s="34">
        <f t="shared" si="2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205" t="s">
        <v>54</v>
      </c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30"/>
      <c r="B18" s="31"/>
      <c r="C18" s="31"/>
      <c r="D18" s="32"/>
      <c r="E18" s="33"/>
      <c r="F18" s="4" t="s">
        <v>128</v>
      </c>
      <c r="G18" s="4" t="s">
        <v>13</v>
      </c>
      <c r="H18" s="4" t="s">
        <v>59</v>
      </c>
      <c r="I18" s="4" t="s">
        <v>60</v>
      </c>
      <c r="J18" s="4" t="s">
        <v>61</v>
      </c>
    </row>
    <row r="19" spans="1:10" ht="15.75" customHeight="1" x14ac:dyDescent="0.25">
      <c r="A19" s="215" t="s">
        <v>8</v>
      </c>
      <c r="B19" s="220"/>
      <c r="C19" s="220"/>
      <c r="D19" s="220"/>
      <c r="E19" s="221"/>
      <c r="F19" s="35"/>
      <c r="G19" s="35"/>
      <c r="H19" s="35"/>
      <c r="I19" s="35"/>
      <c r="J19" s="35"/>
    </row>
    <row r="20" spans="1:10" x14ac:dyDescent="0.25">
      <c r="A20" s="215" t="s">
        <v>9</v>
      </c>
      <c r="B20" s="214"/>
      <c r="C20" s="214"/>
      <c r="D20" s="214"/>
      <c r="E20" s="214"/>
      <c r="F20" s="35"/>
      <c r="G20" s="35"/>
      <c r="H20" s="35"/>
      <c r="I20" s="35"/>
      <c r="J20" s="35"/>
    </row>
    <row r="21" spans="1:10" x14ac:dyDescent="0.25">
      <c r="A21" s="203" t="s">
        <v>10</v>
      </c>
      <c r="B21" s="204"/>
      <c r="C21" s="204"/>
      <c r="D21" s="204"/>
      <c r="E21" s="204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6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205" t="s">
        <v>68</v>
      </c>
      <c r="B23" s="206"/>
      <c r="C23" s="206"/>
      <c r="D23" s="206"/>
      <c r="E23" s="206"/>
      <c r="F23" s="206"/>
      <c r="G23" s="206"/>
      <c r="H23" s="206"/>
      <c r="I23" s="206"/>
      <c r="J23" s="206"/>
    </row>
    <row r="24" spans="1:10" ht="18" x14ac:dyDescent="0.25">
      <c r="A24" s="26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30"/>
      <c r="B25" s="31"/>
      <c r="C25" s="31"/>
      <c r="D25" s="32"/>
      <c r="E25" s="33"/>
      <c r="F25" s="4" t="s">
        <v>128</v>
      </c>
      <c r="G25" s="4" t="s">
        <v>13</v>
      </c>
      <c r="H25" s="4" t="s">
        <v>59</v>
      </c>
      <c r="I25" s="4" t="s">
        <v>60</v>
      </c>
      <c r="J25" s="4" t="s">
        <v>61</v>
      </c>
    </row>
    <row r="26" spans="1:10" x14ac:dyDescent="0.25">
      <c r="A26" s="207" t="s">
        <v>55</v>
      </c>
      <c r="B26" s="208"/>
      <c r="C26" s="208"/>
      <c r="D26" s="208"/>
      <c r="E26" s="209"/>
      <c r="F26" s="38"/>
      <c r="G26" s="38"/>
      <c r="H26" s="38"/>
      <c r="I26" s="38"/>
      <c r="J26" s="39"/>
    </row>
    <row r="27" spans="1:10" ht="30" customHeight="1" x14ac:dyDescent="0.25">
      <c r="A27" s="210" t="s">
        <v>7</v>
      </c>
      <c r="B27" s="211"/>
      <c r="C27" s="211"/>
      <c r="D27" s="211"/>
      <c r="E27" s="212"/>
      <c r="F27" s="40"/>
      <c r="G27" s="40"/>
      <c r="H27" s="40"/>
      <c r="I27" s="40"/>
      <c r="J27" s="37"/>
    </row>
    <row r="30" spans="1:10" x14ac:dyDescent="0.25">
      <c r="A30" s="213" t="s">
        <v>11</v>
      </c>
      <c r="B30" s="214"/>
      <c r="C30" s="214"/>
      <c r="D30" s="214"/>
      <c r="E30" s="214"/>
      <c r="F30" s="35"/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201" t="s">
        <v>69</v>
      </c>
      <c r="B32" s="202"/>
      <c r="C32" s="202"/>
      <c r="D32" s="202"/>
      <c r="E32" s="202"/>
      <c r="F32" s="202"/>
      <c r="G32" s="202"/>
      <c r="H32" s="202"/>
      <c r="I32" s="202"/>
      <c r="J32" s="202"/>
    </row>
    <row r="33" spans="1:10" ht="8.25" customHeight="1" x14ac:dyDescent="0.25"/>
    <row r="34" spans="1:10" x14ac:dyDescent="0.25">
      <c r="A34" s="201" t="s">
        <v>57</v>
      </c>
      <c r="B34" s="202"/>
      <c r="C34" s="202"/>
      <c r="D34" s="202"/>
      <c r="E34" s="202"/>
      <c r="F34" s="202"/>
      <c r="G34" s="202"/>
      <c r="H34" s="202"/>
      <c r="I34" s="202"/>
      <c r="J34" s="202"/>
    </row>
    <row r="35" spans="1:10" ht="8.25" customHeight="1" x14ac:dyDescent="0.25"/>
    <row r="36" spans="1:10" ht="29.25" customHeight="1" x14ac:dyDescent="0.25">
      <c r="A36" s="201" t="s">
        <v>58</v>
      </c>
      <c r="B36" s="202"/>
      <c r="C36" s="202"/>
      <c r="D36" s="202"/>
      <c r="E36" s="202"/>
      <c r="F36" s="202"/>
      <c r="G36" s="202"/>
      <c r="H36" s="202"/>
      <c r="I36" s="202"/>
      <c r="J36" s="202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opLeftCell="A32" zoomScaleNormal="100" workbookViewId="0">
      <selection activeCell="E39" sqref="E3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7.5703125" customWidth="1"/>
    <col min="5" max="5" width="30.7109375" bestFit="1" customWidth="1"/>
    <col min="6" max="10" width="25.28515625" customWidth="1"/>
  </cols>
  <sheetData>
    <row r="1" spans="1:10" ht="42" customHeight="1" x14ac:dyDescent="0.25">
      <c r="A1" s="205" t="s">
        <v>66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205" t="s">
        <v>40</v>
      </c>
      <c r="B3" s="205"/>
      <c r="C3" s="205"/>
      <c r="D3" s="205"/>
      <c r="E3" s="205"/>
      <c r="F3" s="205"/>
      <c r="G3" s="205"/>
      <c r="H3" s="205"/>
      <c r="I3" s="223"/>
      <c r="J3" s="223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205" t="s">
        <v>15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0" ht="18" x14ac:dyDescent="0.25">
      <c r="A6" s="5"/>
      <c r="B6" s="5"/>
      <c r="C6" s="5"/>
      <c r="D6" s="5"/>
      <c r="E6" s="5"/>
      <c r="F6" s="5"/>
      <c r="G6" s="5"/>
      <c r="H6" s="5"/>
      <c r="I6" s="6"/>
      <c r="J6" s="6"/>
    </row>
    <row r="7" spans="1:10" ht="15.75" x14ac:dyDescent="0.25">
      <c r="A7" s="205" t="s">
        <v>1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10" ht="18" x14ac:dyDescent="0.25">
      <c r="A8" s="5"/>
      <c r="B8" s="5"/>
      <c r="C8" s="5"/>
      <c r="D8" s="5"/>
      <c r="E8" s="5"/>
      <c r="F8" s="5"/>
      <c r="G8" s="5"/>
      <c r="H8" s="5"/>
      <c r="I8" s="6"/>
      <c r="J8" s="6"/>
    </row>
    <row r="9" spans="1:10" ht="25.5" x14ac:dyDescent="0.25">
      <c r="A9" s="25" t="s">
        <v>16</v>
      </c>
      <c r="B9" s="24" t="s">
        <v>17</v>
      </c>
      <c r="C9" s="24" t="s">
        <v>18</v>
      </c>
      <c r="D9" s="24" t="s">
        <v>87</v>
      </c>
      <c r="E9" s="24" t="s">
        <v>14</v>
      </c>
      <c r="F9" s="24" t="s">
        <v>128</v>
      </c>
      <c r="G9" s="25" t="s">
        <v>172</v>
      </c>
      <c r="H9" s="25" t="s">
        <v>173</v>
      </c>
      <c r="I9" s="25" t="s">
        <v>174</v>
      </c>
      <c r="J9" s="25" t="s">
        <v>175</v>
      </c>
    </row>
    <row r="10" spans="1:10" ht="15.75" customHeight="1" x14ac:dyDescent="0.25">
      <c r="A10" s="57">
        <v>6</v>
      </c>
      <c r="B10" s="57"/>
      <c r="C10" s="57"/>
      <c r="D10" s="57"/>
      <c r="E10" s="57" t="s">
        <v>19</v>
      </c>
      <c r="F10" s="59">
        <f>F11+F21+F25+F29+F37+F42</f>
        <v>3663957.11</v>
      </c>
      <c r="G10" s="59">
        <f t="shared" ref="G10:J10" si="0">G11+G21+G25+G29+G37</f>
        <v>3911094</v>
      </c>
      <c r="H10" s="59">
        <f>H11+H21+H25+H29+H37</f>
        <v>4344800</v>
      </c>
      <c r="I10" s="59">
        <f t="shared" si="0"/>
        <v>4109825</v>
      </c>
      <c r="J10" s="59">
        <f t="shared" si="0"/>
        <v>4149733</v>
      </c>
    </row>
    <row r="11" spans="1:10" ht="25.5" x14ac:dyDescent="0.25">
      <c r="A11" s="48"/>
      <c r="B11" s="49">
        <v>63</v>
      </c>
      <c r="C11" s="49"/>
      <c r="D11" s="49"/>
      <c r="E11" s="49" t="s">
        <v>63</v>
      </c>
      <c r="F11" s="51">
        <f>SUM(F12+F18)</f>
        <v>3303721.6999999997</v>
      </c>
      <c r="G11" s="51">
        <f t="shared" ref="G11:J11" si="1">SUM(G12+G18)</f>
        <v>3369000</v>
      </c>
      <c r="H11" s="51">
        <f t="shared" si="1"/>
        <v>3521800</v>
      </c>
      <c r="I11" s="51">
        <f t="shared" si="1"/>
        <v>3545825</v>
      </c>
      <c r="J11" s="51">
        <f t="shared" si="1"/>
        <v>3580733</v>
      </c>
    </row>
    <row r="12" spans="1:10" x14ac:dyDescent="0.25">
      <c r="A12" s="14"/>
      <c r="B12" s="14"/>
      <c r="C12" s="15">
        <v>52</v>
      </c>
      <c r="D12" s="15"/>
      <c r="E12" s="15" t="s">
        <v>65</v>
      </c>
      <c r="F12" s="11">
        <f t="shared" ref="F12:G12" si="2">SUM(F13+F15)</f>
        <v>3246824.32</v>
      </c>
      <c r="G12" s="11">
        <f t="shared" si="2"/>
        <v>3350000</v>
      </c>
      <c r="H12" s="11">
        <f>SUM(H13+H15)</f>
        <v>3506800</v>
      </c>
      <c r="I12" s="11">
        <f t="shared" ref="I12:J12" si="3">SUM(I13+I15)</f>
        <v>3530825</v>
      </c>
      <c r="J12" s="11">
        <f t="shared" si="3"/>
        <v>3565733</v>
      </c>
    </row>
    <row r="13" spans="1:10" x14ac:dyDescent="0.25">
      <c r="A13" s="81"/>
      <c r="B13" s="81"/>
      <c r="C13" s="82"/>
      <c r="D13" s="82">
        <v>633</v>
      </c>
      <c r="E13" s="82" t="s">
        <v>152</v>
      </c>
      <c r="F13" s="72">
        <f t="shared" ref="F13:H13" si="4">SUM(F14)</f>
        <v>0</v>
      </c>
      <c r="G13" s="72">
        <f t="shared" si="4"/>
        <v>3350000</v>
      </c>
      <c r="H13" s="72">
        <f t="shared" si="4"/>
        <v>0</v>
      </c>
      <c r="I13" s="72">
        <f t="shared" ref="I13:J13" si="5">SUM(I14)</f>
        <v>0</v>
      </c>
      <c r="J13" s="72">
        <f t="shared" si="5"/>
        <v>0</v>
      </c>
    </row>
    <row r="14" spans="1:10" x14ac:dyDescent="0.25">
      <c r="A14" s="14"/>
      <c r="B14" s="14"/>
      <c r="C14" s="15"/>
      <c r="D14" s="15">
        <v>6331</v>
      </c>
      <c r="E14" s="15" t="s">
        <v>153</v>
      </c>
      <c r="F14" s="10"/>
      <c r="G14" s="11">
        <v>3350000</v>
      </c>
      <c r="H14" s="11"/>
      <c r="I14" s="11"/>
      <c r="J14" s="11"/>
    </row>
    <row r="15" spans="1:10" x14ac:dyDescent="0.25">
      <c r="A15" s="81"/>
      <c r="B15" s="81"/>
      <c r="C15" s="82"/>
      <c r="D15" s="82">
        <v>636</v>
      </c>
      <c r="E15" s="82" t="s">
        <v>154</v>
      </c>
      <c r="F15" s="72">
        <f t="shared" ref="F15:H15" si="6">SUM(F16:F17)</f>
        <v>3246824.32</v>
      </c>
      <c r="G15" s="72">
        <f t="shared" si="6"/>
        <v>0</v>
      </c>
      <c r="H15" s="72">
        <f t="shared" si="6"/>
        <v>3506800</v>
      </c>
      <c r="I15" s="72">
        <f t="shared" ref="I15:J15" si="7">SUM(I16:I17)</f>
        <v>3530825</v>
      </c>
      <c r="J15" s="72">
        <f t="shared" si="7"/>
        <v>3565733</v>
      </c>
    </row>
    <row r="16" spans="1:10" x14ac:dyDescent="0.25">
      <c r="A16" s="14"/>
      <c r="B16" s="14"/>
      <c r="C16" s="15"/>
      <c r="D16" s="15">
        <v>6361</v>
      </c>
      <c r="E16" s="15" t="s">
        <v>155</v>
      </c>
      <c r="F16" s="10">
        <v>3225179.32</v>
      </c>
      <c r="G16" s="11"/>
      <c r="H16" s="11">
        <v>3466800</v>
      </c>
      <c r="I16" s="11">
        <v>3490825</v>
      </c>
      <c r="J16" s="11">
        <v>3525733</v>
      </c>
    </row>
    <row r="17" spans="1:10" x14ac:dyDescent="0.25">
      <c r="A17" s="14"/>
      <c r="B17" s="14"/>
      <c r="C17" s="15"/>
      <c r="D17" s="15">
        <v>6362</v>
      </c>
      <c r="E17" s="15" t="s">
        <v>156</v>
      </c>
      <c r="F17" s="10">
        <v>21645</v>
      </c>
      <c r="G17" s="11"/>
      <c r="H17" s="11">
        <v>40000</v>
      </c>
      <c r="I17" s="11">
        <v>40000</v>
      </c>
      <c r="J17" s="11">
        <v>40000</v>
      </c>
    </row>
    <row r="18" spans="1:10" x14ac:dyDescent="0.25">
      <c r="A18" s="14"/>
      <c r="B18" s="14"/>
      <c r="C18" s="15">
        <v>51</v>
      </c>
      <c r="D18" s="15"/>
      <c r="E18" s="15"/>
      <c r="F18" s="11">
        <f t="shared" ref="F18:H18" si="8">SUM(F19)</f>
        <v>56897.38</v>
      </c>
      <c r="G18" s="11">
        <f t="shared" si="8"/>
        <v>19000</v>
      </c>
      <c r="H18" s="11">
        <f t="shared" si="8"/>
        <v>15000</v>
      </c>
      <c r="I18" s="11">
        <f t="shared" ref="I18:J18" si="9">SUM(I19)</f>
        <v>15000</v>
      </c>
      <c r="J18" s="11">
        <f t="shared" si="9"/>
        <v>15000</v>
      </c>
    </row>
    <row r="19" spans="1:10" x14ac:dyDescent="0.25">
      <c r="A19" s="81"/>
      <c r="B19" s="81"/>
      <c r="C19" s="82"/>
      <c r="D19" s="82">
        <v>638</v>
      </c>
      <c r="E19" s="82" t="s">
        <v>157</v>
      </c>
      <c r="F19" s="72">
        <f>SUM(F20)</f>
        <v>56897.38</v>
      </c>
      <c r="G19" s="72">
        <f>SUM(G20)</f>
        <v>19000</v>
      </c>
      <c r="H19" s="72">
        <f>SUM(H20)</f>
        <v>15000</v>
      </c>
      <c r="I19" s="72">
        <f t="shared" ref="I19:J19" si="10">SUM(I20)</f>
        <v>15000</v>
      </c>
      <c r="J19" s="72">
        <f t="shared" si="10"/>
        <v>15000</v>
      </c>
    </row>
    <row r="20" spans="1:10" x14ac:dyDescent="0.25">
      <c r="A20" s="14"/>
      <c r="B20" s="14"/>
      <c r="C20" s="15"/>
      <c r="D20" s="15">
        <v>6381</v>
      </c>
      <c r="E20" s="15" t="s">
        <v>158</v>
      </c>
      <c r="F20" s="10">
        <v>56897.38</v>
      </c>
      <c r="G20" s="11">
        <v>19000</v>
      </c>
      <c r="H20" s="11">
        <v>15000</v>
      </c>
      <c r="I20" s="11">
        <v>15000</v>
      </c>
      <c r="J20" s="11">
        <v>15000</v>
      </c>
    </row>
    <row r="21" spans="1:10" x14ac:dyDescent="0.25">
      <c r="A21" s="52"/>
      <c r="B21" s="52">
        <v>64</v>
      </c>
      <c r="C21" s="53"/>
      <c r="D21" s="53"/>
      <c r="E21" s="53"/>
      <c r="F21" s="51">
        <f t="shared" ref="F21:G23" si="11">SUM(F22)</f>
        <v>1</v>
      </c>
      <c r="G21" s="51">
        <f t="shared" si="11"/>
        <v>0</v>
      </c>
      <c r="H21" s="51">
        <f>SUM(H22)</f>
        <v>0</v>
      </c>
      <c r="I21" s="51">
        <f t="shared" ref="I21:J22" si="12">SUM(I22)</f>
        <v>0</v>
      </c>
      <c r="J21" s="51">
        <f t="shared" si="12"/>
        <v>0</v>
      </c>
    </row>
    <row r="22" spans="1:10" x14ac:dyDescent="0.25">
      <c r="A22" s="14"/>
      <c r="B22" s="29"/>
      <c r="C22" s="15">
        <v>43</v>
      </c>
      <c r="D22" s="15"/>
      <c r="E22" s="15"/>
      <c r="F22" s="11">
        <f t="shared" si="11"/>
        <v>1</v>
      </c>
      <c r="G22" s="11">
        <f t="shared" si="11"/>
        <v>0</v>
      </c>
      <c r="H22" s="11">
        <f>SUM(H23)</f>
        <v>0</v>
      </c>
      <c r="I22" s="11">
        <f t="shared" si="12"/>
        <v>0</v>
      </c>
      <c r="J22" s="11">
        <f t="shared" si="12"/>
        <v>0</v>
      </c>
    </row>
    <row r="23" spans="1:10" x14ac:dyDescent="0.25">
      <c r="A23" s="81"/>
      <c r="B23" s="83"/>
      <c r="C23" s="82"/>
      <c r="D23" s="82">
        <v>641</v>
      </c>
      <c r="E23" s="82" t="s">
        <v>159</v>
      </c>
      <c r="F23" s="72">
        <f t="shared" si="11"/>
        <v>1</v>
      </c>
      <c r="G23" s="72">
        <f t="shared" si="11"/>
        <v>0</v>
      </c>
      <c r="H23" s="72">
        <f>SUM(H24)</f>
        <v>0</v>
      </c>
      <c r="I23" s="72"/>
      <c r="J23" s="72"/>
    </row>
    <row r="24" spans="1:10" x14ac:dyDescent="0.25">
      <c r="A24" s="14"/>
      <c r="B24" s="29"/>
      <c r="C24" s="15"/>
      <c r="D24" s="15">
        <v>6413</v>
      </c>
      <c r="E24" s="15" t="s">
        <v>160</v>
      </c>
      <c r="F24" s="10">
        <v>1</v>
      </c>
      <c r="G24" s="11"/>
      <c r="H24" s="11"/>
      <c r="I24" s="11"/>
      <c r="J24" s="11"/>
    </row>
    <row r="25" spans="1:10" x14ac:dyDescent="0.25">
      <c r="A25" s="52"/>
      <c r="B25" s="65">
        <v>65</v>
      </c>
      <c r="C25" s="53"/>
      <c r="D25" s="53"/>
      <c r="E25" s="53"/>
      <c r="F25" s="51">
        <f>SUM(F26)</f>
        <v>108779</v>
      </c>
      <c r="G25" s="51">
        <f t="shared" ref="G25" si="13">SUM(G26)</f>
        <v>237000</v>
      </c>
      <c r="H25" s="51">
        <f>SUM(H26)</f>
        <v>85000</v>
      </c>
      <c r="I25" s="51">
        <f>SUM(I26)</f>
        <v>100000</v>
      </c>
      <c r="J25" s="51">
        <f t="shared" ref="J25" si="14">SUM(J26)</f>
        <v>105000</v>
      </c>
    </row>
    <row r="26" spans="1:10" x14ac:dyDescent="0.25">
      <c r="A26" s="14"/>
      <c r="B26" s="29"/>
      <c r="C26" s="15">
        <v>43</v>
      </c>
      <c r="D26" s="15"/>
      <c r="E26" s="15"/>
      <c r="F26" s="10">
        <f>F27</f>
        <v>108779</v>
      </c>
      <c r="G26" s="11">
        <f>G27</f>
        <v>237000</v>
      </c>
      <c r="H26" s="11">
        <f>SUM(H27)</f>
        <v>85000</v>
      </c>
      <c r="I26" s="11">
        <f>SUM(I27)</f>
        <v>100000</v>
      </c>
      <c r="J26" s="11">
        <f>SUM(J27)</f>
        <v>105000</v>
      </c>
    </row>
    <row r="27" spans="1:10" x14ac:dyDescent="0.25">
      <c r="A27" s="81"/>
      <c r="B27" s="83"/>
      <c r="C27" s="82"/>
      <c r="D27" s="82">
        <v>652</v>
      </c>
      <c r="E27" s="82" t="s">
        <v>161</v>
      </c>
      <c r="F27" s="72">
        <f t="shared" ref="F27:G27" si="15">SUM(F28)</f>
        <v>108779</v>
      </c>
      <c r="G27" s="72">
        <f t="shared" si="15"/>
        <v>237000</v>
      </c>
      <c r="H27" s="72">
        <f>SUM(H28)</f>
        <v>85000</v>
      </c>
      <c r="I27" s="72">
        <f t="shared" ref="I27:J27" si="16">SUM(I28)</f>
        <v>100000</v>
      </c>
      <c r="J27" s="72">
        <f t="shared" si="16"/>
        <v>105000</v>
      </c>
    </row>
    <row r="28" spans="1:10" x14ac:dyDescent="0.25">
      <c r="A28" s="14"/>
      <c r="B28" s="29"/>
      <c r="C28" s="15"/>
      <c r="D28" s="15">
        <v>6526</v>
      </c>
      <c r="E28" s="15" t="s">
        <v>162</v>
      </c>
      <c r="F28" s="10">
        <v>108779</v>
      </c>
      <c r="G28" s="11">
        <v>237000</v>
      </c>
      <c r="H28" s="11">
        <v>85000</v>
      </c>
      <c r="I28" s="11">
        <v>100000</v>
      </c>
      <c r="J28" s="11">
        <v>105000</v>
      </c>
    </row>
    <row r="29" spans="1:10" x14ac:dyDescent="0.25">
      <c r="A29" s="52"/>
      <c r="B29" s="137">
        <v>66</v>
      </c>
      <c r="C29" s="53"/>
      <c r="D29" s="53"/>
      <c r="E29" s="53"/>
      <c r="F29" s="50">
        <f>SUM(F31+F33)</f>
        <v>9079</v>
      </c>
      <c r="G29" s="51"/>
      <c r="H29" s="51"/>
      <c r="I29" s="51"/>
      <c r="J29" s="51"/>
    </row>
    <row r="30" spans="1:10" x14ac:dyDescent="0.25">
      <c r="A30" s="14"/>
      <c r="B30" s="29"/>
      <c r="C30" s="15">
        <v>11</v>
      </c>
      <c r="D30" s="15"/>
      <c r="E30" s="15"/>
      <c r="F30" s="10">
        <v>9079</v>
      </c>
      <c r="G30" s="11"/>
      <c r="H30" s="11"/>
      <c r="I30" s="11"/>
      <c r="J30" s="11"/>
    </row>
    <row r="31" spans="1:10" x14ac:dyDescent="0.25">
      <c r="A31" s="81"/>
      <c r="B31" s="83"/>
      <c r="C31" s="82"/>
      <c r="D31" s="82">
        <v>661</v>
      </c>
      <c r="E31" s="82" t="s">
        <v>163</v>
      </c>
      <c r="F31" s="71">
        <f>F32</f>
        <v>600</v>
      </c>
      <c r="G31" s="72"/>
      <c r="H31" s="72"/>
      <c r="I31" s="72"/>
      <c r="J31" s="72"/>
    </row>
    <row r="32" spans="1:10" x14ac:dyDescent="0.25">
      <c r="A32" s="14"/>
      <c r="B32" s="29"/>
      <c r="C32" s="15"/>
      <c r="D32" s="15">
        <v>6615</v>
      </c>
      <c r="E32" s="15" t="s">
        <v>164</v>
      </c>
      <c r="F32" s="10">
        <v>600</v>
      </c>
      <c r="G32" s="11"/>
      <c r="H32" s="11"/>
      <c r="I32" s="11"/>
      <c r="J32" s="11"/>
    </row>
    <row r="33" spans="1:10" x14ac:dyDescent="0.25">
      <c r="A33" s="81"/>
      <c r="B33" s="83"/>
      <c r="C33" s="82"/>
      <c r="D33" s="82">
        <v>663</v>
      </c>
      <c r="E33" s="82" t="s">
        <v>165</v>
      </c>
      <c r="F33" s="71">
        <f>SUM(F34:F35)</f>
        <v>8479</v>
      </c>
      <c r="G33" s="72"/>
      <c r="H33" s="72"/>
      <c r="I33" s="72"/>
      <c r="J33" s="72"/>
    </row>
    <row r="34" spans="1:10" x14ac:dyDescent="0.25">
      <c r="A34" s="14"/>
      <c r="B34" s="29"/>
      <c r="C34" s="15"/>
      <c r="D34" s="15">
        <v>6631</v>
      </c>
      <c r="E34" s="15" t="s">
        <v>137</v>
      </c>
      <c r="F34" s="10">
        <v>3479</v>
      </c>
      <c r="G34" s="11"/>
      <c r="H34" s="11"/>
      <c r="I34" s="11"/>
      <c r="J34" s="11"/>
    </row>
    <row r="35" spans="1:10" x14ac:dyDescent="0.25">
      <c r="A35" s="14"/>
      <c r="B35" s="29"/>
      <c r="C35" s="15"/>
      <c r="D35" s="15">
        <v>6632</v>
      </c>
      <c r="E35" s="15" t="s">
        <v>166</v>
      </c>
      <c r="F35" s="10">
        <v>5000</v>
      </c>
      <c r="G35" s="11"/>
      <c r="H35" s="11"/>
      <c r="I35" s="11"/>
      <c r="J35" s="11"/>
    </row>
    <row r="36" spans="1:10" x14ac:dyDescent="0.25">
      <c r="A36" s="14"/>
      <c r="B36" s="29"/>
      <c r="C36" s="15"/>
      <c r="D36" s="15"/>
      <c r="E36" s="15"/>
      <c r="F36" s="10"/>
      <c r="G36" s="11"/>
      <c r="H36" s="11"/>
      <c r="I36" s="11"/>
      <c r="J36" s="11"/>
    </row>
    <row r="37" spans="1:10" ht="25.5" x14ac:dyDescent="0.25">
      <c r="A37" s="52"/>
      <c r="B37" s="52">
        <v>67</v>
      </c>
      <c r="C37" s="53"/>
      <c r="D37" s="53"/>
      <c r="E37" s="49" t="s">
        <v>64</v>
      </c>
      <c r="F37" s="51">
        <f>F39</f>
        <v>61667.41</v>
      </c>
      <c r="G37" s="51">
        <f>G38</f>
        <v>305094</v>
      </c>
      <c r="H37" s="51">
        <f>H38</f>
        <v>738000</v>
      </c>
      <c r="I37" s="51">
        <f t="shared" ref="I37:J38" si="17">I38</f>
        <v>464000</v>
      </c>
      <c r="J37" s="51">
        <f t="shared" si="17"/>
        <v>464000</v>
      </c>
    </row>
    <row r="38" spans="1:10" x14ac:dyDescent="0.25">
      <c r="A38" s="14"/>
      <c r="B38" s="14"/>
      <c r="C38" s="15">
        <v>11</v>
      </c>
      <c r="D38" s="15"/>
      <c r="E38" s="17" t="s">
        <v>20</v>
      </c>
      <c r="F38" s="10"/>
      <c r="G38" s="11">
        <f>G39</f>
        <v>305094</v>
      </c>
      <c r="H38" s="11">
        <f>H39</f>
        <v>738000</v>
      </c>
      <c r="I38" s="11">
        <f t="shared" si="17"/>
        <v>464000</v>
      </c>
      <c r="J38" s="11">
        <f t="shared" si="17"/>
        <v>464000</v>
      </c>
    </row>
    <row r="39" spans="1:10" ht="25.5" x14ac:dyDescent="0.25">
      <c r="A39" s="81"/>
      <c r="B39" s="81"/>
      <c r="C39" s="82"/>
      <c r="D39" s="82">
        <v>671</v>
      </c>
      <c r="E39" s="84" t="s">
        <v>64</v>
      </c>
      <c r="F39" s="72">
        <f t="shared" ref="F39" si="18">SUM(F40:F41)</f>
        <v>61667.41</v>
      </c>
      <c r="G39" s="72">
        <f>G40+G41+G42</f>
        <v>305094</v>
      </c>
      <c r="H39" s="72">
        <f>H40+H41+H42</f>
        <v>738000</v>
      </c>
      <c r="I39" s="72">
        <f t="shared" ref="I39:J39" si="19">I40+I41+I42</f>
        <v>464000</v>
      </c>
      <c r="J39" s="72">
        <f t="shared" si="19"/>
        <v>464000</v>
      </c>
    </row>
    <row r="40" spans="1:10" ht="25.5" x14ac:dyDescent="0.25">
      <c r="A40" s="14"/>
      <c r="B40" s="14"/>
      <c r="C40" s="15"/>
      <c r="D40" s="15">
        <v>6711</v>
      </c>
      <c r="E40" s="17" t="s">
        <v>196</v>
      </c>
      <c r="F40" s="10"/>
      <c r="G40" s="11">
        <v>9600</v>
      </c>
      <c r="H40" s="11">
        <v>9600</v>
      </c>
      <c r="I40" s="11">
        <v>10000</v>
      </c>
      <c r="J40" s="11">
        <v>10000</v>
      </c>
    </row>
    <row r="41" spans="1:10" ht="25.5" x14ac:dyDescent="0.25">
      <c r="A41" s="14"/>
      <c r="B41" s="14"/>
      <c r="C41" s="15"/>
      <c r="D41" s="15">
        <v>6712</v>
      </c>
      <c r="E41" s="17" t="s">
        <v>197</v>
      </c>
      <c r="F41" s="10">
        <v>61667.41</v>
      </c>
      <c r="G41" s="11"/>
      <c r="H41" s="11">
        <v>74000</v>
      </c>
      <c r="I41" s="11">
        <v>100000</v>
      </c>
      <c r="J41" s="11">
        <v>100000</v>
      </c>
    </row>
    <row r="42" spans="1:10" x14ac:dyDescent="0.25">
      <c r="A42" s="14"/>
      <c r="B42" s="14"/>
      <c r="C42" s="15">
        <v>44</v>
      </c>
      <c r="D42" s="15">
        <v>6711</v>
      </c>
      <c r="E42" s="19" t="s">
        <v>72</v>
      </c>
      <c r="F42" s="10">
        <v>180709</v>
      </c>
      <c r="G42" s="11">
        <v>295494</v>
      </c>
      <c r="H42" s="11">
        <v>654400</v>
      </c>
      <c r="I42" s="11">
        <v>354000</v>
      </c>
      <c r="J42" s="11">
        <v>354000</v>
      </c>
    </row>
    <row r="43" spans="1:10" ht="25.5" x14ac:dyDescent="0.25">
      <c r="A43" s="63">
        <v>7</v>
      </c>
      <c r="B43" s="63"/>
      <c r="C43" s="63"/>
      <c r="D43" s="63"/>
      <c r="E43" s="64" t="s">
        <v>21</v>
      </c>
      <c r="F43" s="58"/>
      <c r="G43" s="59"/>
      <c r="H43" s="59"/>
      <c r="I43" s="59"/>
      <c r="J43" s="59"/>
    </row>
    <row r="44" spans="1:10" ht="25.5" x14ac:dyDescent="0.25">
      <c r="A44" s="17"/>
      <c r="B44" s="17">
        <v>72</v>
      </c>
      <c r="C44" s="17"/>
      <c r="D44" s="17"/>
      <c r="E44" s="28" t="s">
        <v>62</v>
      </c>
      <c r="F44" s="10"/>
      <c r="G44" s="11"/>
      <c r="H44" s="11"/>
      <c r="I44" s="11"/>
      <c r="J44" s="12"/>
    </row>
    <row r="45" spans="1:10" x14ac:dyDescent="0.25">
      <c r="A45" s="17"/>
      <c r="B45" s="17"/>
      <c r="C45" s="15">
        <v>11</v>
      </c>
      <c r="D45" s="15"/>
      <c r="E45" s="15" t="s">
        <v>20</v>
      </c>
      <c r="F45" s="10"/>
      <c r="G45" s="11"/>
      <c r="H45" s="11"/>
      <c r="I45" s="11"/>
      <c r="J45" s="12"/>
    </row>
    <row r="47" spans="1:10" ht="15.75" x14ac:dyDescent="0.25">
      <c r="A47" s="205" t="s">
        <v>22</v>
      </c>
      <c r="B47" s="224"/>
      <c r="C47" s="224"/>
      <c r="D47" s="224"/>
      <c r="E47" s="224"/>
      <c r="F47" s="224"/>
      <c r="G47" s="224"/>
      <c r="H47" s="224"/>
      <c r="I47" s="224"/>
      <c r="J47" s="224"/>
    </row>
    <row r="48" spans="1:10" ht="18" x14ac:dyDescent="0.25">
      <c r="A48" s="5"/>
      <c r="B48" s="5"/>
      <c r="C48" s="5"/>
      <c r="D48" s="5"/>
      <c r="E48" s="5"/>
      <c r="F48" s="5"/>
      <c r="G48" s="5"/>
      <c r="H48" s="5"/>
      <c r="I48" s="6"/>
      <c r="J48" s="6"/>
    </row>
    <row r="49" spans="1:10" ht="25.5" x14ac:dyDescent="0.25">
      <c r="A49" s="25" t="s">
        <v>16</v>
      </c>
      <c r="B49" s="24" t="s">
        <v>17</v>
      </c>
      <c r="C49" s="24" t="s">
        <v>18</v>
      </c>
      <c r="D49" s="24"/>
      <c r="E49" s="24" t="s">
        <v>23</v>
      </c>
      <c r="F49" s="24" t="s">
        <v>128</v>
      </c>
      <c r="G49" s="25" t="s">
        <v>172</v>
      </c>
      <c r="H49" s="25" t="s">
        <v>173</v>
      </c>
      <c r="I49" s="25" t="s">
        <v>174</v>
      </c>
      <c r="J49" s="25" t="s">
        <v>175</v>
      </c>
    </row>
    <row r="50" spans="1:10" ht="15.75" customHeight="1" x14ac:dyDescent="0.25">
      <c r="A50" s="57">
        <v>3</v>
      </c>
      <c r="B50" s="57"/>
      <c r="C50" s="57"/>
      <c r="D50" s="57"/>
      <c r="E50" s="57" t="s">
        <v>24</v>
      </c>
      <c r="F50" s="59">
        <f>SUM(F51+F80+F147+F157+F161)</f>
        <v>3598036.9200000004</v>
      </c>
      <c r="G50" s="59">
        <f>SUM(G51+G147+G157)</f>
        <v>3885600</v>
      </c>
      <c r="H50" s="59">
        <f t="shared" ref="H50:J50" si="20">SUM(H51+H80+H147+H157)</f>
        <v>4270800</v>
      </c>
      <c r="I50" s="59">
        <f>SUM(I51+I80+I147+I157)</f>
        <v>3984825</v>
      </c>
      <c r="J50" s="59">
        <f t="shared" si="20"/>
        <v>4024733</v>
      </c>
    </row>
    <row r="51" spans="1:10" ht="15.75" customHeight="1" x14ac:dyDescent="0.25">
      <c r="A51" s="48"/>
      <c r="B51" s="49">
        <v>31</v>
      </c>
      <c r="C51" s="49"/>
      <c r="D51" s="49"/>
      <c r="E51" s="49" t="s">
        <v>25</v>
      </c>
      <c r="F51" s="50">
        <f>SUM(F52+F59+F66+F73)</f>
        <v>3051232.6100000003</v>
      </c>
      <c r="G51" s="51">
        <f>SUM(G52+G59+G66+G73+G80)</f>
        <v>3881600</v>
      </c>
      <c r="H51" s="51">
        <f>SUM(H52+H59+H66+H73)</f>
        <v>3336400</v>
      </c>
      <c r="I51" s="51">
        <f>SUM(I52+I59+I66+I73)</f>
        <v>3359425</v>
      </c>
      <c r="J51" s="51">
        <f t="shared" ref="J51" si="21">SUM(J52+J59+J66+J73)</f>
        <v>3392919</v>
      </c>
    </row>
    <row r="52" spans="1:10" x14ac:dyDescent="0.25">
      <c r="A52" s="109"/>
      <c r="B52" s="109"/>
      <c r="C52" s="110">
        <v>11</v>
      </c>
      <c r="D52" s="110"/>
      <c r="E52" s="110" t="s">
        <v>20</v>
      </c>
      <c r="F52" s="111">
        <f t="shared" ref="F52" si="22">SUM(F53+F55+F57)</f>
        <v>10700</v>
      </c>
      <c r="G52" s="111">
        <f>SUM(G53+G55)</f>
        <v>9600</v>
      </c>
      <c r="H52" s="111">
        <f>SUM(H53+H55+H57)</f>
        <v>9600</v>
      </c>
      <c r="I52" s="111">
        <f>SUM(I53+I55+I57)</f>
        <v>10000</v>
      </c>
      <c r="J52" s="111">
        <f t="shared" ref="J52" si="23">SUM(J53+J55+J57)</f>
        <v>10000</v>
      </c>
    </row>
    <row r="53" spans="1:10" x14ac:dyDescent="0.25">
      <c r="A53" s="81"/>
      <c r="B53" s="81"/>
      <c r="C53" s="82"/>
      <c r="D53" s="82">
        <v>311</v>
      </c>
      <c r="E53" s="82" t="s">
        <v>89</v>
      </c>
      <c r="F53" s="72">
        <f t="shared" ref="F53:G53" si="24">SUM(F54)</f>
        <v>0</v>
      </c>
      <c r="G53" s="72">
        <f t="shared" si="24"/>
        <v>9600</v>
      </c>
      <c r="H53" s="72">
        <f>SUM(H54)</f>
        <v>9600</v>
      </c>
      <c r="I53" s="72">
        <f t="shared" ref="I53:J53" si="25">SUM(I54)</f>
        <v>10000</v>
      </c>
      <c r="J53" s="72">
        <f t="shared" si="25"/>
        <v>10000</v>
      </c>
    </row>
    <row r="54" spans="1:10" x14ac:dyDescent="0.25">
      <c r="A54" s="14"/>
      <c r="B54" s="14"/>
      <c r="C54" s="15"/>
      <c r="D54" s="15">
        <v>3111</v>
      </c>
      <c r="E54" s="15" t="s">
        <v>88</v>
      </c>
      <c r="F54" s="10"/>
      <c r="G54" s="11">
        <v>9600</v>
      </c>
      <c r="H54" s="11">
        <v>9600</v>
      </c>
      <c r="I54" s="11">
        <v>10000</v>
      </c>
      <c r="J54" s="11">
        <v>10000</v>
      </c>
    </row>
    <row r="55" spans="1:10" x14ac:dyDescent="0.25">
      <c r="A55" s="81"/>
      <c r="B55" s="81"/>
      <c r="C55" s="82"/>
      <c r="D55" s="82">
        <v>312</v>
      </c>
      <c r="E55" s="82" t="s">
        <v>90</v>
      </c>
      <c r="F55" s="72">
        <f t="shared" ref="F55:G55" si="26">SUM(F56)</f>
        <v>9340.35</v>
      </c>
      <c r="G55" s="72">
        <f t="shared" si="26"/>
        <v>0</v>
      </c>
      <c r="H55" s="72">
        <f>SUM(H56)</f>
        <v>0</v>
      </c>
      <c r="I55" s="72">
        <f t="shared" ref="I55:J55" si="27">SUM(I56)</f>
        <v>0</v>
      </c>
      <c r="J55" s="72">
        <f t="shared" si="27"/>
        <v>0</v>
      </c>
    </row>
    <row r="56" spans="1:10" x14ac:dyDescent="0.25">
      <c r="A56" s="14"/>
      <c r="B56" s="14"/>
      <c r="C56" s="15"/>
      <c r="D56" s="15">
        <v>3121</v>
      </c>
      <c r="E56" s="15" t="s">
        <v>90</v>
      </c>
      <c r="F56" s="10">
        <v>9340.35</v>
      </c>
      <c r="G56" s="11"/>
      <c r="H56" s="11"/>
      <c r="I56" s="11"/>
      <c r="J56" s="11"/>
    </row>
    <row r="57" spans="1:10" x14ac:dyDescent="0.25">
      <c r="A57" s="81"/>
      <c r="B57" s="81"/>
      <c r="C57" s="82"/>
      <c r="D57" s="82">
        <v>313</v>
      </c>
      <c r="E57" s="82" t="s">
        <v>91</v>
      </c>
      <c r="F57" s="72">
        <f>SUM(F58)</f>
        <v>1359.65</v>
      </c>
      <c r="G57" s="72">
        <f>SUM(G58)</f>
        <v>0</v>
      </c>
      <c r="H57" s="72">
        <f>SUM(H58)</f>
        <v>0</v>
      </c>
      <c r="I57" s="72">
        <f t="shared" ref="I57:J57" si="28">SUM(I58)</f>
        <v>0</v>
      </c>
      <c r="J57" s="72">
        <f t="shared" si="28"/>
        <v>0</v>
      </c>
    </row>
    <row r="58" spans="1:10" x14ac:dyDescent="0.25">
      <c r="A58" s="14"/>
      <c r="B58" s="14"/>
      <c r="C58" s="15"/>
      <c r="D58" s="15">
        <v>3132</v>
      </c>
      <c r="E58" s="15" t="s">
        <v>92</v>
      </c>
      <c r="F58" s="10">
        <v>1359.65</v>
      </c>
      <c r="G58" s="11"/>
      <c r="H58" s="11"/>
      <c r="I58" s="11"/>
      <c r="J58" s="11"/>
    </row>
    <row r="59" spans="1:10" x14ac:dyDescent="0.25">
      <c r="A59" s="109"/>
      <c r="B59" s="109"/>
      <c r="C59" s="110">
        <v>43</v>
      </c>
      <c r="D59" s="110"/>
      <c r="E59" s="110" t="s">
        <v>71</v>
      </c>
      <c r="F59" s="111">
        <f t="shared" ref="F59:G59" si="29">SUM(F60+F62+F64)</f>
        <v>0</v>
      </c>
      <c r="G59" s="111">
        <f t="shared" si="29"/>
        <v>0</v>
      </c>
      <c r="H59" s="111">
        <f>SUM(H60+H62+H64)</f>
        <v>0</v>
      </c>
      <c r="I59" s="111">
        <f t="shared" ref="I59:J59" si="30">SUM(I60+I62+I64)</f>
        <v>0</v>
      </c>
      <c r="J59" s="111">
        <f t="shared" si="30"/>
        <v>0</v>
      </c>
    </row>
    <row r="60" spans="1:10" x14ac:dyDescent="0.25">
      <c r="A60" s="81"/>
      <c r="B60" s="81"/>
      <c r="C60" s="82"/>
      <c r="D60" s="82">
        <v>311</v>
      </c>
      <c r="E60" s="82" t="s">
        <v>89</v>
      </c>
      <c r="F60" s="72">
        <f t="shared" ref="F60:G60" si="31">SUM(F61)</f>
        <v>0</v>
      </c>
      <c r="G60" s="72">
        <f t="shared" si="31"/>
        <v>0</v>
      </c>
      <c r="H60" s="72">
        <f>SUM(H61)</f>
        <v>0</v>
      </c>
      <c r="I60" s="72">
        <f t="shared" ref="I60:J60" si="32">SUM(I61)</f>
        <v>0</v>
      </c>
      <c r="J60" s="72">
        <f t="shared" si="32"/>
        <v>0</v>
      </c>
    </row>
    <row r="61" spans="1:10" x14ac:dyDescent="0.25">
      <c r="A61" s="14"/>
      <c r="B61" s="14"/>
      <c r="C61" s="15"/>
      <c r="D61" s="15">
        <v>3111</v>
      </c>
      <c r="E61" s="15" t="s">
        <v>88</v>
      </c>
      <c r="F61" s="10"/>
      <c r="G61" s="11"/>
      <c r="H61" s="11"/>
      <c r="I61" s="11"/>
      <c r="J61" s="11"/>
    </row>
    <row r="62" spans="1:10" x14ac:dyDescent="0.25">
      <c r="A62" s="81"/>
      <c r="B62" s="81"/>
      <c r="C62" s="82"/>
      <c r="D62" s="82">
        <v>312</v>
      </c>
      <c r="E62" s="82" t="s">
        <v>90</v>
      </c>
      <c r="F62" s="72">
        <f t="shared" ref="F62:G62" si="33">SUM(F63)</f>
        <v>0</v>
      </c>
      <c r="G62" s="72">
        <f t="shared" si="33"/>
        <v>0</v>
      </c>
      <c r="H62" s="72">
        <f>SUM(H63)</f>
        <v>0</v>
      </c>
      <c r="I62" s="72">
        <f t="shared" ref="I62:J62" si="34">SUM(I63)</f>
        <v>0</v>
      </c>
      <c r="J62" s="72">
        <f t="shared" si="34"/>
        <v>0</v>
      </c>
    </row>
    <row r="63" spans="1:10" x14ac:dyDescent="0.25">
      <c r="A63" s="14"/>
      <c r="B63" s="14"/>
      <c r="C63" s="15"/>
      <c r="D63" s="15">
        <v>3121</v>
      </c>
      <c r="E63" s="15" t="s">
        <v>90</v>
      </c>
      <c r="F63" s="10"/>
      <c r="G63" s="11"/>
      <c r="H63" s="11"/>
      <c r="I63" s="11"/>
      <c r="J63" s="11"/>
    </row>
    <row r="64" spans="1:10" x14ac:dyDescent="0.25">
      <c r="A64" s="81"/>
      <c r="B64" s="81"/>
      <c r="C64" s="82"/>
      <c r="D64" s="82">
        <v>313</v>
      </c>
      <c r="E64" s="82" t="s">
        <v>91</v>
      </c>
      <c r="F64" s="72">
        <f>SUM(F65)</f>
        <v>0</v>
      </c>
      <c r="G64" s="72">
        <f>SUM(G65)</f>
        <v>0</v>
      </c>
      <c r="H64" s="72">
        <f>SUM(H65)</f>
        <v>0</v>
      </c>
      <c r="I64" s="72">
        <f t="shared" ref="I64:J64" si="35">SUM(I65)</f>
        <v>0</v>
      </c>
      <c r="J64" s="72">
        <f t="shared" si="35"/>
        <v>0</v>
      </c>
    </row>
    <row r="65" spans="1:10" x14ac:dyDescent="0.25">
      <c r="A65" s="14"/>
      <c r="B65" s="14"/>
      <c r="C65" s="15"/>
      <c r="D65" s="15">
        <v>3132</v>
      </c>
      <c r="E65" s="15" t="s">
        <v>92</v>
      </c>
      <c r="F65" s="10"/>
      <c r="G65" s="11"/>
      <c r="H65" s="11"/>
      <c r="I65" s="11"/>
      <c r="J65" s="11"/>
    </row>
    <row r="66" spans="1:10" x14ac:dyDescent="0.25">
      <c r="A66" s="109"/>
      <c r="B66" s="109"/>
      <c r="C66" s="110">
        <v>51</v>
      </c>
      <c r="D66" s="110"/>
      <c r="E66" s="110" t="s">
        <v>73</v>
      </c>
      <c r="F66" s="111">
        <f t="shared" ref="F66:G66" si="36">SUM(F67+F69+F71)</f>
        <v>34144.410000000003</v>
      </c>
      <c r="G66" s="111">
        <f t="shared" si="36"/>
        <v>0</v>
      </c>
      <c r="H66" s="111">
        <f>SUM(H67+H69+H71)</f>
        <v>0</v>
      </c>
      <c r="I66" s="111">
        <f t="shared" ref="I66:J66" si="37">SUM(I67+I69+I71)</f>
        <v>0</v>
      </c>
      <c r="J66" s="111">
        <f t="shared" si="37"/>
        <v>0</v>
      </c>
    </row>
    <row r="67" spans="1:10" x14ac:dyDescent="0.25">
      <c r="A67" s="81"/>
      <c r="B67" s="81"/>
      <c r="C67" s="82"/>
      <c r="D67" s="82">
        <v>311</v>
      </c>
      <c r="E67" s="82" t="s">
        <v>89</v>
      </c>
      <c r="F67" s="72">
        <f t="shared" ref="F67:G67" si="38">SUM(F68)</f>
        <v>34144.410000000003</v>
      </c>
      <c r="G67" s="72">
        <f t="shared" si="38"/>
        <v>0</v>
      </c>
      <c r="H67" s="72">
        <f>SUM(H68)</f>
        <v>0</v>
      </c>
      <c r="I67" s="72">
        <f t="shared" ref="I67:J67" si="39">SUM(I68)</f>
        <v>0</v>
      </c>
      <c r="J67" s="72">
        <f t="shared" si="39"/>
        <v>0</v>
      </c>
    </row>
    <row r="68" spans="1:10" x14ac:dyDescent="0.25">
      <c r="A68" s="14"/>
      <c r="B68" s="14"/>
      <c r="C68" s="15"/>
      <c r="D68" s="15">
        <v>3111</v>
      </c>
      <c r="E68" s="15" t="s">
        <v>88</v>
      </c>
      <c r="F68" s="10">
        <v>34144.410000000003</v>
      </c>
      <c r="G68" s="11"/>
      <c r="H68" s="11"/>
      <c r="I68" s="11"/>
      <c r="J68" s="11"/>
    </row>
    <row r="69" spans="1:10" x14ac:dyDescent="0.25">
      <c r="A69" s="81"/>
      <c r="B69" s="81"/>
      <c r="C69" s="82"/>
      <c r="D69" s="82">
        <v>312</v>
      </c>
      <c r="E69" s="82" t="s">
        <v>90</v>
      </c>
      <c r="F69" s="72">
        <f t="shared" ref="F69:G69" si="40">SUM(F70)</f>
        <v>0</v>
      </c>
      <c r="G69" s="72">
        <f t="shared" si="40"/>
        <v>0</v>
      </c>
      <c r="H69" s="72">
        <f>SUM(H70)</f>
        <v>0</v>
      </c>
      <c r="I69" s="72">
        <f t="shared" ref="I69:J69" si="41">SUM(I70)</f>
        <v>0</v>
      </c>
      <c r="J69" s="72">
        <f t="shared" si="41"/>
        <v>0</v>
      </c>
    </row>
    <row r="70" spans="1:10" x14ac:dyDescent="0.25">
      <c r="A70" s="14"/>
      <c r="B70" s="14"/>
      <c r="C70" s="15"/>
      <c r="D70" s="15">
        <v>3121</v>
      </c>
      <c r="E70" s="15" t="s">
        <v>90</v>
      </c>
      <c r="F70" s="10"/>
      <c r="G70" s="11"/>
      <c r="H70" s="11"/>
      <c r="I70" s="11"/>
      <c r="J70" s="11"/>
    </row>
    <row r="71" spans="1:10" x14ac:dyDescent="0.25">
      <c r="A71" s="81"/>
      <c r="B71" s="81"/>
      <c r="C71" s="82"/>
      <c r="D71" s="82">
        <v>313</v>
      </c>
      <c r="E71" s="82" t="s">
        <v>91</v>
      </c>
      <c r="F71" s="72">
        <f t="shared" ref="F71:G71" si="42">SUM(F72)</f>
        <v>0</v>
      </c>
      <c r="G71" s="72">
        <f t="shared" si="42"/>
        <v>0</v>
      </c>
      <c r="H71" s="72">
        <f>SUM(H72)</f>
        <v>0</v>
      </c>
      <c r="I71" s="72">
        <f t="shared" ref="I71:J71" si="43">SUM(I72)</f>
        <v>0</v>
      </c>
      <c r="J71" s="72">
        <f t="shared" si="43"/>
        <v>0</v>
      </c>
    </row>
    <row r="72" spans="1:10" x14ac:dyDescent="0.25">
      <c r="A72" s="14"/>
      <c r="B72" s="14"/>
      <c r="C72" s="15"/>
      <c r="D72" s="15">
        <v>3132</v>
      </c>
      <c r="E72" s="15" t="s">
        <v>92</v>
      </c>
      <c r="F72" s="10"/>
      <c r="G72" s="11"/>
      <c r="H72" s="11"/>
      <c r="I72" s="11"/>
      <c r="J72" s="11"/>
    </row>
    <row r="73" spans="1:10" x14ac:dyDescent="0.25">
      <c r="A73" s="109"/>
      <c r="B73" s="109"/>
      <c r="C73" s="110">
        <v>52</v>
      </c>
      <c r="D73" s="110"/>
      <c r="E73" s="110" t="s">
        <v>65</v>
      </c>
      <c r="F73" s="111">
        <f t="shared" ref="F73:G73" si="44">SUM(F74+F76+F78)</f>
        <v>3006388.2</v>
      </c>
      <c r="G73" s="111">
        <f t="shared" si="44"/>
        <v>3347000</v>
      </c>
      <c r="H73" s="111">
        <f>SUM(H74+H76+H78)</f>
        <v>3326800</v>
      </c>
      <c r="I73" s="111">
        <f t="shared" ref="I73:J73" si="45">SUM(I74+I76+I78)</f>
        <v>3349425</v>
      </c>
      <c r="J73" s="111">
        <f t="shared" si="45"/>
        <v>3382919</v>
      </c>
    </row>
    <row r="74" spans="1:10" x14ac:dyDescent="0.25">
      <c r="A74" s="81"/>
      <c r="B74" s="81"/>
      <c r="C74" s="82"/>
      <c r="D74" s="82">
        <v>311</v>
      </c>
      <c r="E74" s="82" t="s">
        <v>89</v>
      </c>
      <c r="F74" s="72">
        <f t="shared" ref="F74:G74" si="46">SUM(F75)</f>
        <v>2497850</v>
      </c>
      <c r="G74" s="72">
        <f t="shared" si="46"/>
        <v>2400000</v>
      </c>
      <c r="H74" s="72">
        <f>SUM(H75)</f>
        <v>2760000</v>
      </c>
      <c r="I74" s="72">
        <f t="shared" ref="I74:J74" si="47">SUM(I75)</f>
        <v>2778204</v>
      </c>
      <c r="J74" s="72">
        <f t="shared" si="47"/>
        <v>2805986</v>
      </c>
    </row>
    <row r="75" spans="1:10" x14ac:dyDescent="0.25">
      <c r="A75" s="14"/>
      <c r="B75" s="14"/>
      <c r="C75" s="15"/>
      <c r="D75" s="15">
        <v>3111</v>
      </c>
      <c r="E75" s="15" t="s">
        <v>88</v>
      </c>
      <c r="F75" s="10">
        <v>2497850</v>
      </c>
      <c r="G75" s="11">
        <v>2400000</v>
      </c>
      <c r="H75" s="11">
        <v>2760000</v>
      </c>
      <c r="I75" s="11">
        <v>2778204</v>
      </c>
      <c r="J75" s="11">
        <v>2805986</v>
      </c>
    </row>
    <row r="76" spans="1:10" x14ac:dyDescent="0.25">
      <c r="A76" s="81"/>
      <c r="B76" s="81"/>
      <c r="C76" s="82"/>
      <c r="D76" s="82">
        <v>312</v>
      </c>
      <c r="E76" s="82" t="s">
        <v>90</v>
      </c>
      <c r="F76" s="72">
        <f t="shared" ref="F76:G76" si="48">SUM(F77)</f>
        <v>99659.08</v>
      </c>
      <c r="G76" s="72">
        <f t="shared" si="48"/>
        <v>150000</v>
      </c>
      <c r="H76" s="72">
        <f>SUM(H77)</f>
        <v>106800</v>
      </c>
      <c r="I76" s="72">
        <f t="shared" ref="I76:J76" si="49">SUM(I77)</f>
        <v>107875</v>
      </c>
      <c r="J76" s="72">
        <f t="shared" si="49"/>
        <v>108954</v>
      </c>
    </row>
    <row r="77" spans="1:10" x14ac:dyDescent="0.25">
      <c r="A77" s="14"/>
      <c r="B77" s="14"/>
      <c r="C77" s="15"/>
      <c r="D77" s="15">
        <v>3121</v>
      </c>
      <c r="E77" s="15" t="s">
        <v>90</v>
      </c>
      <c r="F77" s="10">
        <v>99659.08</v>
      </c>
      <c r="G77" s="11">
        <v>150000</v>
      </c>
      <c r="H77" s="11">
        <v>106800</v>
      </c>
      <c r="I77" s="11">
        <v>107875</v>
      </c>
      <c r="J77" s="11">
        <v>108954</v>
      </c>
    </row>
    <row r="78" spans="1:10" x14ac:dyDescent="0.25">
      <c r="A78" s="81"/>
      <c r="B78" s="81"/>
      <c r="C78" s="82"/>
      <c r="D78" s="82">
        <v>313</v>
      </c>
      <c r="E78" s="82" t="s">
        <v>91</v>
      </c>
      <c r="F78" s="72">
        <f t="shared" ref="F78:G78" si="50">SUM(F79)</f>
        <v>408879.12</v>
      </c>
      <c r="G78" s="72">
        <f t="shared" si="50"/>
        <v>797000</v>
      </c>
      <c r="H78" s="72">
        <f>SUM(H79)</f>
        <v>460000</v>
      </c>
      <c r="I78" s="72">
        <f t="shared" ref="I78:J78" si="51">SUM(I79)</f>
        <v>463346</v>
      </c>
      <c r="J78" s="72">
        <f t="shared" si="51"/>
        <v>467979</v>
      </c>
    </row>
    <row r="79" spans="1:10" x14ac:dyDescent="0.25">
      <c r="A79" s="14"/>
      <c r="B79" s="14"/>
      <c r="C79" s="15"/>
      <c r="D79" s="15">
        <v>3132</v>
      </c>
      <c r="E79" s="15" t="s">
        <v>92</v>
      </c>
      <c r="F79" s="10">
        <v>408879.12</v>
      </c>
      <c r="G79" s="11">
        <v>797000</v>
      </c>
      <c r="H79" s="11">
        <v>460000</v>
      </c>
      <c r="I79" s="11">
        <v>463346</v>
      </c>
      <c r="J79" s="11">
        <v>467979</v>
      </c>
    </row>
    <row r="80" spans="1:10" x14ac:dyDescent="0.25">
      <c r="A80" s="52"/>
      <c r="B80" s="52">
        <v>32</v>
      </c>
      <c r="C80" s="53"/>
      <c r="D80" s="53"/>
      <c r="E80" s="52" t="s">
        <v>43</v>
      </c>
      <c r="F80" s="50">
        <f>SUM(F100+F131+F87+F138)</f>
        <v>490863.58</v>
      </c>
      <c r="G80" s="51">
        <f>SUM(G81+G87+G100+G131+G138)</f>
        <v>525000</v>
      </c>
      <c r="H80" s="51">
        <f>SUM(H81+H87+H100+H131+H138)</f>
        <v>919400</v>
      </c>
      <c r="I80" s="51">
        <f t="shared" ref="I80:J80" si="52">SUM(I81+I87+I100+I131+I138)</f>
        <v>606400</v>
      </c>
      <c r="J80" s="51">
        <f t="shared" si="52"/>
        <v>612814</v>
      </c>
    </row>
    <row r="81" spans="1:10" x14ac:dyDescent="0.25">
      <c r="A81" s="109"/>
      <c r="B81" s="109"/>
      <c r="C81" s="110">
        <v>11</v>
      </c>
      <c r="D81" s="110"/>
      <c r="E81" s="110" t="s">
        <v>20</v>
      </c>
      <c r="F81" s="111">
        <f t="shared" ref="F81" si="53">SUM(F82)</f>
        <v>0</v>
      </c>
      <c r="G81" s="111">
        <f>SUM(G82)</f>
        <v>0</v>
      </c>
      <c r="H81" s="111">
        <f>SUM(H82)</f>
        <v>0</v>
      </c>
      <c r="I81" s="111">
        <f t="shared" ref="I81:J81" si="54">SUM(I82)</f>
        <v>0</v>
      </c>
      <c r="J81" s="111">
        <f t="shared" si="54"/>
        <v>0</v>
      </c>
    </row>
    <row r="82" spans="1:10" x14ac:dyDescent="0.25">
      <c r="A82" s="81"/>
      <c r="B82" s="81"/>
      <c r="C82" s="82"/>
      <c r="D82" s="101">
        <v>321</v>
      </c>
      <c r="E82" s="101" t="s">
        <v>93</v>
      </c>
      <c r="F82" s="72">
        <f>SUM(F83:F86)</f>
        <v>0</v>
      </c>
      <c r="G82" s="72">
        <f>SUM(G84:G86)</f>
        <v>0</v>
      </c>
      <c r="H82" s="72">
        <f>SUM(H84)</f>
        <v>0</v>
      </c>
      <c r="I82" s="72">
        <f t="shared" ref="I82:J82" si="55">SUM(I84)</f>
        <v>0</v>
      </c>
      <c r="J82" s="72">
        <f t="shared" si="55"/>
        <v>0</v>
      </c>
    </row>
    <row r="83" spans="1:10" x14ac:dyDescent="0.25">
      <c r="A83" s="14"/>
      <c r="B83" s="14"/>
      <c r="C83" s="15"/>
      <c r="D83" s="94">
        <v>3211</v>
      </c>
      <c r="E83" s="94" t="s">
        <v>102</v>
      </c>
      <c r="F83" s="10"/>
      <c r="G83" s="11"/>
      <c r="H83" s="11"/>
      <c r="I83" s="11"/>
      <c r="J83" s="11"/>
    </row>
    <row r="84" spans="1:10" x14ac:dyDescent="0.25">
      <c r="A84" s="14"/>
      <c r="B84" s="14"/>
      <c r="C84" s="15"/>
      <c r="D84" s="94">
        <v>3212</v>
      </c>
      <c r="E84" s="94" t="s">
        <v>94</v>
      </c>
      <c r="F84" s="10"/>
      <c r="G84" s="11"/>
      <c r="H84" s="11"/>
      <c r="I84" s="11"/>
      <c r="J84" s="11"/>
    </row>
    <row r="85" spans="1:10" x14ac:dyDescent="0.25">
      <c r="A85" s="14"/>
      <c r="B85" s="14"/>
      <c r="C85" s="15"/>
      <c r="D85" s="94">
        <v>3213</v>
      </c>
      <c r="E85" s="94" t="s">
        <v>103</v>
      </c>
      <c r="F85" s="10"/>
      <c r="G85" s="11"/>
      <c r="H85" s="11"/>
      <c r="I85" s="11"/>
      <c r="J85" s="11"/>
    </row>
    <row r="86" spans="1:10" x14ac:dyDescent="0.25">
      <c r="A86" s="14"/>
      <c r="B86" s="14"/>
      <c r="C86" s="15"/>
      <c r="D86" s="94">
        <v>3214</v>
      </c>
      <c r="E86" s="94" t="s">
        <v>129</v>
      </c>
      <c r="F86" s="10"/>
      <c r="G86" s="11"/>
      <c r="H86" s="11"/>
      <c r="I86" s="11"/>
      <c r="J86" s="11"/>
    </row>
    <row r="87" spans="1:10" x14ac:dyDescent="0.25">
      <c r="A87" s="109"/>
      <c r="B87" s="109"/>
      <c r="C87" s="110">
        <v>52</v>
      </c>
      <c r="D87" s="110"/>
      <c r="E87" s="110" t="s">
        <v>71</v>
      </c>
      <c r="F87" s="112">
        <f>SUM(F88+F90+F93+F95+F97)</f>
        <v>169126.5</v>
      </c>
      <c r="G87" s="111"/>
      <c r="H87" s="111">
        <f>SUM(H88+H90+H93)</f>
        <v>140000</v>
      </c>
      <c r="I87" s="111">
        <f t="shared" ref="I87:J87" si="56">SUM(I88+I90+I93)</f>
        <v>141400</v>
      </c>
      <c r="J87" s="111">
        <f t="shared" si="56"/>
        <v>142814</v>
      </c>
    </row>
    <row r="88" spans="1:10" x14ac:dyDescent="0.25">
      <c r="A88" s="81"/>
      <c r="B88" s="81"/>
      <c r="C88" s="82"/>
      <c r="D88" s="81">
        <v>321</v>
      </c>
      <c r="E88" s="81" t="s">
        <v>93</v>
      </c>
      <c r="F88" s="72">
        <f t="shared" ref="F88" si="57">SUM(F89)</f>
        <v>137707.10999999999</v>
      </c>
      <c r="G88" s="72">
        <f t="shared" ref="G88" si="58">SUM(G89)</f>
        <v>0</v>
      </c>
      <c r="H88" s="72">
        <f>SUM(H89)</f>
        <v>140000</v>
      </c>
      <c r="I88" s="72">
        <f t="shared" ref="I88" si="59">SUM(I89)</f>
        <v>141400</v>
      </c>
      <c r="J88" s="72">
        <f t="shared" ref="J88" si="60">SUM(J89)</f>
        <v>142814</v>
      </c>
    </row>
    <row r="89" spans="1:10" x14ac:dyDescent="0.25">
      <c r="A89" s="14"/>
      <c r="B89" s="14"/>
      <c r="C89" s="15"/>
      <c r="D89" s="14">
        <v>3212</v>
      </c>
      <c r="E89" s="14" t="s">
        <v>94</v>
      </c>
      <c r="F89" s="10">
        <v>137707.10999999999</v>
      </c>
      <c r="G89" s="11"/>
      <c r="H89" s="11">
        <v>140000</v>
      </c>
      <c r="I89" s="11">
        <v>141400</v>
      </c>
      <c r="J89" s="11">
        <v>142814</v>
      </c>
    </row>
    <row r="90" spans="1:10" x14ac:dyDescent="0.25">
      <c r="A90" s="81"/>
      <c r="B90" s="86"/>
      <c r="C90" s="86"/>
      <c r="D90" s="105">
        <v>322</v>
      </c>
      <c r="E90" s="104" t="s">
        <v>95</v>
      </c>
      <c r="F90" s="86">
        <f t="shared" ref="F90:G90" si="61">SUM(F91:F92)</f>
        <v>0</v>
      </c>
      <c r="G90" s="91">
        <f t="shared" si="61"/>
        <v>0</v>
      </c>
      <c r="H90" s="91">
        <f>SUM(H91:H92)</f>
        <v>0</v>
      </c>
      <c r="I90" s="86">
        <f t="shared" ref="I90:J90" si="62">SUM(I91:I92)</f>
        <v>0</v>
      </c>
      <c r="J90" s="86">
        <f t="shared" si="62"/>
        <v>0</v>
      </c>
    </row>
    <row r="91" spans="1:10" x14ac:dyDescent="0.25">
      <c r="A91" s="14"/>
      <c r="B91" s="44"/>
      <c r="C91" s="44"/>
      <c r="D91" s="106">
        <v>3221</v>
      </c>
      <c r="E91" s="106" t="s">
        <v>97</v>
      </c>
      <c r="F91" s="85"/>
      <c r="G91" s="92"/>
      <c r="H91" s="92"/>
      <c r="I91" s="11"/>
      <c r="J91" s="11"/>
    </row>
    <row r="92" spans="1:10" x14ac:dyDescent="0.25">
      <c r="A92" s="14"/>
      <c r="B92" s="44"/>
      <c r="C92" s="44"/>
      <c r="D92" s="106">
        <v>3222</v>
      </c>
      <c r="E92" s="97" t="s">
        <v>96</v>
      </c>
      <c r="F92" s="85"/>
      <c r="G92" s="92"/>
      <c r="H92" s="92"/>
      <c r="I92" s="11"/>
      <c r="J92" s="11"/>
    </row>
    <row r="93" spans="1:10" x14ac:dyDescent="0.25">
      <c r="A93" s="81"/>
      <c r="B93" s="86"/>
      <c r="C93" s="86"/>
      <c r="D93" s="105">
        <v>329</v>
      </c>
      <c r="E93" s="104" t="s">
        <v>98</v>
      </c>
      <c r="F93" s="91">
        <f t="shared" ref="F93:G93" si="63">SUM(F94)</f>
        <v>0</v>
      </c>
      <c r="G93" s="91">
        <f t="shared" si="63"/>
        <v>0</v>
      </c>
      <c r="H93" s="91">
        <f>SUM(H94)</f>
        <v>0</v>
      </c>
      <c r="I93" s="86">
        <f t="shared" ref="I93:J93" si="64">SUM(I94)</f>
        <v>0</v>
      </c>
      <c r="J93" s="86">
        <f t="shared" si="64"/>
        <v>0</v>
      </c>
    </row>
    <row r="94" spans="1:10" x14ac:dyDescent="0.25">
      <c r="A94" s="14"/>
      <c r="B94" s="44"/>
      <c r="C94" s="44"/>
      <c r="D94" s="106">
        <v>3299</v>
      </c>
      <c r="E94" s="97" t="s">
        <v>99</v>
      </c>
      <c r="F94" s="85"/>
      <c r="G94" s="92"/>
      <c r="H94" s="92"/>
      <c r="I94" s="11"/>
      <c r="J94" s="11"/>
    </row>
    <row r="95" spans="1:10" x14ac:dyDescent="0.25">
      <c r="A95" s="81"/>
      <c r="B95" s="86"/>
      <c r="C95" s="86"/>
      <c r="D95" s="105">
        <v>323</v>
      </c>
      <c r="E95" s="104" t="s">
        <v>109</v>
      </c>
      <c r="F95" s="138">
        <f>F96</f>
        <v>2980</v>
      </c>
      <c r="G95" s="91"/>
      <c r="H95" s="91"/>
      <c r="I95" s="72"/>
      <c r="J95" s="72"/>
    </row>
    <row r="96" spans="1:10" x14ac:dyDescent="0.25">
      <c r="A96" s="14"/>
      <c r="B96" s="44"/>
      <c r="C96" s="44"/>
      <c r="D96" s="106">
        <v>3236</v>
      </c>
      <c r="E96" s="97" t="s">
        <v>131</v>
      </c>
      <c r="F96" s="85">
        <v>2980</v>
      </c>
      <c r="G96" s="92"/>
      <c r="H96" s="92"/>
      <c r="I96" s="11"/>
      <c r="J96" s="11"/>
    </row>
    <row r="97" spans="1:10" x14ac:dyDescent="0.25">
      <c r="A97" s="81"/>
      <c r="B97" s="86"/>
      <c r="C97" s="86"/>
      <c r="D97" s="105">
        <v>329</v>
      </c>
      <c r="E97" s="104"/>
      <c r="F97" s="138">
        <f>SUM(F98:F99)</f>
        <v>28439.39</v>
      </c>
      <c r="G97" s="91"/>
      <c r="H97" s="91"/>
      <c r="I97" s="72"/>
      <c r="J97" s="72"/>
    </row>
    <row r="98" spans="1:10" x14ac:dyDescent="0.25">
      <c r="A98" s="14"/>
      <c r="B98" s="44"/>
      <c r="C98" s="44"/>
      <c r="D98" s="106">
        <v>3295</v>
      </c>
      <c r="E98" s="97" t="s">
        <v>133</v>
      </c>
      <c r="F98" s="85">
        <v>13537.51</v>
      </c>
      <c r="G98" s="92"/>
      <c r="H98" s="92"/>
      <c r="I98" s="11"/>
      <c r="J98" s="11"/>
    </row>
    <row r="99" spans="1:10" x14ac:dyDescent="0.25">
      <c r="A99" s="14"/>
      <c r="B99" s="44"/>
      <c r="C99" s="44"/>
      <c r="D99" s="106">
        <v>3296</v>
      </c>
      <c r="E99" s="97" t="s">
        <v>132</v>
      </c>
      <c r="F99" s="85">
        <v>14901.88</v>
      </c>
      <c r="G99" s="92"/>
      <c r="H99" s="92"/>
      <c r="I99" s="11"/>
      <c r="J99" s="11"/>
    </row>
    <row r="100" spans="1:10" x14ac:dyDescent="0.25">
      <c r="A100" s="109"/>
      <c r="B100" s="113"/>
      <c r="C100" s="110">
        <v>44</v>
      </c>
      <c r="D100" s="110"/>
      <c r="E100" s="110" t="s">
        <v>72</v>
      </c>
      <c r="F100" s="112">
        <f>SUM(F101+F106+F113+F123+F125)</f>
        <v>213267.98000000004</v>
      </c>
      <c r="G100" s="112">
        <f>SUM(G101+G106+G113+G123+G125)</f>
        <v>271000</v>
      </c>
      <c r="H100" s="111">
        <f>SUM(H101+H106+H113+H125)</f>
        <v>679400</v>
      </c>
      <c r="I100" s="111">
        <f t="shared" ref="I100:J100" si="65">SUM(I101+I106+I113+I125)</f>
        <v>350000</v>
      </c>
      <c r="J100" s="111">
        <f t="shared" si="65"/>
        <v>350000</v>
      </c>
    </row>
    <row r="101" spans="1:10" x14ac:dyDescent="0.25">
      <c r="A101" s="81"/>
      <c r="B101" s="81"/>
      <c r="C101" s="82"/>
      <c r="D101" s="81">
        <v>321</v>
      </c>
      <c r="E101" s="81" t="s">
        <v>93</v>
      </c>
      <c r="F101" s="72">
        <f>SUM(F102:F105)</f>
        <v>13457</v>
      </c>
      <c r="G101" s="72">
        <f>SUM(G102:G105)</f>
        <v>15000</v>
      </c>
      <c r="H101" s="72">
        <f>SUM(H102:H105)</f>
        <v>23000</v>
      </c>
      <c r="I101" s="72">
        <f t="shared" ref="I101:J101" si="66">SUM(I102:I105)</f>
        <v>24000</v>
      </c>
      <c r="J101" s="72">
        <f t="shared" si="66"/>
        <v>24000</v>
      </c>
    </row>
    <row r="102" spans="1:10" x14ac:dyDescent="0.25">
      <c r="A102" s="14"/>
      <c r="B102" s="14"/>
      <c r="C102" s="15"/>
      <c r="D102" s="14">
        <v>3211</v>
      </c>
      <c r="E102" s="14" t="s">
        <v>102</v>
      </c>
      <c r="F102" s="10">
        <v>3312</v>
      </c>
      <c r="G102" s="11">
        <v>10000</v>
      </c>
      <c r="H102" s="11">
        <v>14000</v>
      </c>
      <c r="I102" s="11">
        <v>15000</v>
      </c>
      <c r="J102" s="11">
        <v>15000</v>
      </c>
    </row>
    <row r="103" spans="1:10" x14ac:dyDescent="0.25">
      <c r="A103" s="14"/>
      <c r="B103" s="14"/>
      <c r="C103" s="15"/>
      <c r="D103" s="14">
        <v>3212</v>
      </c>
      <c r="E103" s="14" t="s">
        <v>94</v>
      </c>
      <c r="F103" s="10"/>
      <c r="G103" s="11"/>
      <c r="H103" s="11"/>
      <c r="I103" s="11"/>
      <c r="J103" s="11"/>
    </row>
    <row r="104" spans="1:10" x14ac:dyDescent="0.25">
      <c r="A104" s="14"/>
      <c r="B104" s="14"/>
      <c r="C104" s="15"/>
      <c r="D104" s="14">
        <v>3213</v>
      </c>
      <c r="E104" s="14" t="s">
        <v>103</v>
      </c>
      <c r="F104" s="10">
        <v>4453</v>
      </c>
      <c r="G104" s="11">
        <v>5000</v>
      </c>
      <c r="H104" s="11">
        <v>3000</v>
      </c>
      <c r="I104" s="11">
        <v>3000</v>
      </c>
      <c r="J104" s="11">
        <v>3000</v>
      </c>
    </row>
    <row r="105" spans="1:10" x14ac:dyDescent="0.25">
      <c r="A105" s="14"/>
      <c r="B105" s="14"/>
      <c r="C105" s="15"/>
      <c r="D105" s="14">
        <v>3214</v>
      </c>
      <c r="E105" s="14" t="s">
        <v>104</v>
      </c>
      <c r="F105" s="10">
        <v>5692</v>
      </c>
      <c r="G105" s="11"/>
      <c r="H105" s="11">
        <v>6000</v>
      </c>
      <c r="I105" s="11">
        <v>6000</v>
      </c>
      <c r="J105" s="11">
        <v>6000</v>
      </c>
    </row>
    <row r="106" spans="1:10" x14ac:dyDescent="0.25">
      <c r="A106" s="81"/>
      <c r="B106" s="86"/>
      <c r="C106" s="86"/>
      <c r="D106" s="105">
        <v>322</v>
      </c>
      <c r="E106" s="104" t="s">
        <v>95</v>
      </c>
      <c r="F106" s="86">
        <f>SUM(F107:F112)</f>
        <v>104838.47000000002</v>
      </c>
      <c r="G106" s="91">
        <f>SUM(G107:G112)</f>
        <v>95000</v>
      </c>
      <c r="H106" s="91">
        <f>SUM(H107:H112)</f>
        <v>145900</v>
      </c>
      <c r="I106" s="91">
        <f t="shared" ref="I106:J106" si="67">SUM(I107:I112)</f>
        <v>149000</v>
      </c>
      <c r="J106" s="91">
        <f t="shared" si="67"/>
        <v>149000</v>
      </c>
    </row>
    <row r="107" spans="1:10" x14ac:dyDescent="0.25">
      <c r="A107" s="14"/>
      <c r="B107" s="44"/>
      <c r="C107" s="44"/>
      <c r="D107" s="106">
        <v>3221</v>
      </c>
      <c r="E107" s="106" t="s">
        <v>97</v>
      </c>
      <c r="F107" s="85">
        <v>29811.46</v>
      </c>
      <c r="G107" s="92">
        <v>25000</v>
      </c>
      <c r="H107" s="92">
        <v>45000</v>
      </c>
      <c r="I107" s="11">
        <v>47000</v>
      </c>
      <c r="J107" s="11">
        <v>47000</v>
      </c>
    </row>
    <row r="108" spans="1:10" x14ac:dyDescent="0.25">
      <c r="A108" s="14"/>
      <c r="B108" s="44"/>
      <c r="C108" s="44"/>
      <c r="D108" s="106">
        <v>3222</v>
      </c>
      <c r="E108" s="97" t="s">
        <v>96</v>
      </c>
      <c r="F108" s="85"/>
      <c r="G108" s="92"/>
      <c r="H108" s="92"/>
      <c r="I108" s="11"/>
      <c r="J108" s="11"/>
    </row>
    <row r="109" spans="1:10" x14ac:dyDescent="0.25">
      <c r="A109" s="14"/>
      <c r="B109" s="44"/>
      <c r="C109" s="44"/>
      <c r="D109" s="106">
        <v>3223</v>
      </c>
      <c r="E109" s="97" t="s">
        <v>105</v>
      </c>
      <c r="F109" s="85">
        <v>59451.58</v>
      </c>
      <c r="G109" s="92">
        <v>70000</v>
      </c>
      <c r="H109" s="92">
        <v>90000</v>
      </c>
      <c r="I109" s="11">
        <v>90000</v>
      </c>
      <c r="J109" s="11">
        <v>90000</v>
      </c>
    </row>
    <row r="110" spans="1:10" x14ac:dyDescent="0.25">
      <c r="A110" s="14"/>
      <c r="B110" s="44"/>
      <c r="C110" s="44"/>
      <c r="D110" s="106">
        <v>3224</v>
      </c>
      <c r="E110" s="97" t="s">
        <v>106</v>
      </c>
      <c r="F110" s="85">
        <v>10117.74</v>
      </c>
      <c r="G110" s="92"/>
      <c r="H110" s="92">
        <v>6200</v>
      </c>
      <c r="I110" s="11">
        <v>7000</v>
      </c>
      <c r="J110" s="11">
        <v>7000</v>
      </c>
    </row>
    <row r="111" spans="1:10" x14ac:dyDescent="0.25">
      <c r="A111" s="14"/>
      <c r="B111" s="44"/>
      <c r="C111" s="44"/>
      <c r="D111" s="106">
        <v>3225</v>
      </c>
      <c r="E111" s="97" t="s">
        <v>107</v>
      </c>
      <c r="F111" s="85">
        <v>4389.1899999999996</v>
      </c>
      <c r="G111" s="92"/>
      <c r="H111" s="92">
        <v>4700</v>
      </c>
      <c r="I111" s="11">
        <v>5000</v>
      </c>
      <c r="J111" s="11">
        <v>5000</v>
      </c>
    </row>
    <row r="112" spans="1:10" x14ac:dyDescent="0.25">
      <c r="A112" s="14"/>
      <c r="B112" s="44"/>
      <c r="C112" s="44"/>
      <c r="D112" s="106">
        <v>3227</v>
      </c>
      <c r="E112" s="97" t="s">
        <v>108</v>
      </c>
      <c r="F112" s="85">
        <v>1068.5</v>
      </c>
      <c r="G112" s="92"/>
      <c r="H112" s="92"/>
      <c r="I112" s="11"/>
      <c r="J112" s="11"/>
    </row>
    <row r="113" spans="1:10" x14ac:dyDescent="0.25">
      <c r="A113" s="81"/>
      <c r="B113" s="86"/>
      <c r="C113" s="86"/>
      <c r="D113" s="105">
        <v>323</v>
      </c>
      <c r="E113" s="104" t="s">
        <v>109</v>
      </c>
      <c r="F113" s="86">
        <f t="shared" ref="F113:G113" si="68">SUM(F114:F122)</f>
        <v>93972.510000000009</v>
      </c>
      <c r="G113" s="91">
        <f t="shared" si="68"/>
        <v>161000</v>
      </c>
      <c r="H113" s="91">
        <f>SUM(H114:H122)</f>
        <v>479500</v>
      </c>
      <c r="I113" s="86">
        <f t="shared" ref="I113:J113" si="69">SUM(I114:I122)</f>
        <v>149500</v>
      </c>
      <c r="J113" s="86">
        <f t="shared" si="69"/>
        <v>149500</v>
      </c>
    </row>
    <row r="114" spans="1:10" x14ac:dyDescent="0.25">
      <c r="A114" s="14"/>
      <c r="B114" s="44"/>
      <c r="C114" s="44"/>
      <c r="D114" s="106">
        <v>3231</v>
      </c>
      <c r="E114" s="97" t="s">
        <v>110</v>
      </c>
      <c r="F114" s="85">
        <v>17756.82</v>
      </c>
      <c r="G114" s="92">
        <v>18000</v>
      </c>
      <c r="H114" s="92">
        <v>19500</v>
      </c>
      <c r="I114" s="11">
        <v>20000</v>
      </c>
      <c r="J114" s="11">
        <v>20000</v>
      </c>
    </row>
    <row r="115" spans="1:10" x14ac:dyDescent="0.25">
      <c r="A115" s="14"/>
      <c r="B115" s="44"/>
      <c r="C115" s="44"/>
      <c r="D115" s="106">
        <v>3232</v>
      </c>
      <c r="E115" s="97" t="s">
        <v>111</v>
      </c>
      <c r="F115" s="85">
        <v>16786.73</v>
      </c>
      <c r="G115" s="92">
        <v>80000</v>
      </c>
      <c r="H115" s="92">
        <v>333000</v>
      </c>
      <c r="I115" s="11">
        <v>3500</v>
      </c>
      <c r="J115" s="11">
        <v>3500</v>
      </c>
    </row>
    <row r="116" spans="1:10" x14ac:dyDescent="0.25">
      <c r="A116" s="14"/>
      <c r="B116" s="44"/>
      <c r="C116" s="44"/>
      <c r="D116" s="106">
        <v>3233</v>
      </c>
      <c r="E116" s="97" t="s">
        <v>112</v>
      </c>
      <c r="F116" s="85"/>
      <c r="G116" s="92"/>
      <c r="H116" s="92"/>
      <c r="I116" s="11"/>
      <c r="J116" s="11"/>
    </row>
    <row r="117" spans="1:10" x14ac:dyDescent="0.25">
      <c r="A117" s="14"/>
      <c r="B117" s="44"/>
      <c r="C117" s="44"/>
      <c r="D117" s="106">
        <v>3234</v>
      </c>
      <c r="E117" s="97" t="s">
        <v>113</v>
      </c>
      <c r="F117" s="85">
        <v>8660.1299999999992</v>
      </c>
      <c r="G117" s="92">
        <v>5000</v>
      </c>
      <c r="H117" s="92">
        <v>5200</v>
      </c>
      <c r="I117" s="11">
        <v>6000</v>
      </c>
      <c r="J117" s="11">
        <v>6000</v>
      </c>
    </row>
    <row r="118" spans="1:10" x14ac:dyDescent="0.25">
      <c r="A118" s="14"/>
      <c r="B118" s="44"/>
      <c r="C118" s="44"/>
      <c r="D118" s="106">
        <v>3235</v>
      </c>
      <c r="E118" s="97" t="s">
        <v>114</v>
      </c>
      <c r="F118" s="85">
        <v>27541.43</v>
      </c>
      <c r="G118" s="92">
        <v>20000</v>
      </c>
      <c r="H118" s="92">
        <v>28000</v>
      </c>
      <c r="I118" s="11">
        <v>28000</v>
      </c>
      <c r="J118" s="11">
        <v>28000</v>
      </c>
    </row>
    <row r="119" spans="1:10" x14ac:dyDescent="0.25">
      <c r="A119" s="14"/>
      <c r="B119" s="44"/>
      <c r="C119" s="44"/>
      <c r="D119" s="106">
        <v>3236</v>
      </c>
      <c r="E119" s="97" t="s">
        <v>115</v>
      </c>
      <c r="F119" s="85">
        <v>3288.77</v>
      </c>
      <c r="G119" s="92">
        <v>10000</v>
      </c>
      <c r="H119" s="92">
        <v>12000</v>
      </c>
      <c r="I119" s="11">
        <v>15000</v>
      </c>
      <c r="J119" s="11">
        <v>15000</v>
      </c>
    </row>
    <row r="120" spans="1:10" x14ac:dyDescent="0.25">
      <c r="A120" s="14"/>
      <c r="B120" s="44"/>
      <c r="C120" s="44"/>
      <c r="D120" s="106">
        <v>3237</v>
      </c>
      <c r="E120" s="97" t="s">
        <v>116</v>
      </c>
      <c r="F120" s="85">
        <v>223.95</v>
      </c>
      <c r="G120" s="92">
        <v>7000</v>
      </c>
      <c r="H120" s="92">
        <v>1500</v>
      </c>
      <c r="I120" s="11">
        <v>2000</v>
      </c>
      <c r="J120" s="11">
        <v>2000</v>
      </c>
    </row>
    <row r="121" spans="1:10" x14ac:dyDescent="0.25">
      <c r="A121" s="14"/>
      <c r="B121" s="44"/>
      <c r="C121" s="44"/>
      <c r="D121" s="106">
        <v>3238</v>
      </c>
      <c r="E121" s="97" t="s">
        <v>117</v>
      </c>
      <c r="F121" s="85">
        <v>13514.68</v>
      </c>
      <c r="G121" s="92">
        <v>19000</v>
      </c>
      <c r="H121" s="92">
        <v>22000</v>
      </c>
      <c r="I121" s="11">
        <v>25000</v>
      </c>
      <c r="J121" s="11">
        <v>25000</v>
      </c>
    </row>
    <row r="122" spans="1:10" x14ac:dyDescent="0.25">
      <c r="A122" s="14"/>
      <c r="B122" s="44"/>
      <c r="C122" s="44"/>
      <c r="D122" s="106">
        <v>3239</v>
      </c>
      <c r="E122" s="97" t="s">
        <v>118</v>
      </c>
      <c r="F122" s="85">
        <v>6200</v>
      </c>
      <c r="G122" s="92">
        <v>2000</v>
      </c>
      <c r="H122" s="92">
        <v>58300</v>
      </c>
      <c r="I122" s="11">
        <v>50000</v>
      </c>
      <c r="J122" s="11">
        <v>50000</v>
      </c>
    </row>
    <row r="123" spans="1:10" x14ac:dyDescent="0.25">
      <c r="A123" s="81"/>
      <c r="B123" s="86"/>
      <c r="C123" s="86"/>
      <c r="D123" s="105">
        <v>324</v>
      </c>
      <c r="E123" s="104"/>
      <c r="F123" s="86">
        <f>SUM(F124)</f>
        <v>0</v>
      </c>
      <c r="G123" s="91">
        <f>SUM(G124)</f>
        <v>0</v>
      </c>
      <c r="H123" s="86">
        <f t="shared" ref="H123:J123" si="70">SUM(H124)</f>
        <v>0</v>
      </c>
      <c r="I123" s="86">
        <f t="shared" si="70"/>
        <v>0</v>
      </c>
      <c r="J123" s="86">
        <f t="shared" si="70"/>
        <v>0</v>
      </c>
    </row>
    <row r="124" spans="1:10" x14ac:dyDescent="0.25">
      <c r="A124" s="14"/>
      <c r="B124" s="44"/>
      <c r="C124" s="44"/>
      <c r="D124" s="106">
        <v>3241</v>
      </c>
      <c r="E124" s="97" t="s">
        <v>127</v>
      </c>
      <c r="F124" s="85"/>
      <c r="G124" s="92"/>
      <c r="H124" s="92"/>
      <c r="I124" s="11"/>
      <c r="J124" s="11"/>
    </row>
    <row r="125" spans="1:10" x14ac:dyDescent="0.25">
      <c r="A125" s="81"/>
      <c r="B125" s="86"/>
      <c r="C125" s="86"/>
      <c r="D125" s="105">
        <v>329</v>
      </c>
      <c r="E125" s="104" t="s">
        <v>98</v>
      </c>
      <c r="F125" s="91">
        <f t="shared" ref="F125" si="71">SUM(F126:F130)</f>
        <v>1000</v>
      </c>
      <c r="G125" s="91">
        <f>SUM(G126:G130)</f>
        <v>0</v>
      </c>
      <c r="H125" s="91">
        <f>SUM(H126:H130)</f>
        <v>31000</v>
      </c>
      <c r="I125" s="91">
        <f t="shared" ref="I125:J125" si="72">SUM(I126:I130)</f>
        <v>27500</v>
      </c>
      <c r="J125" s="91">
        <f t="shared" si="72"/>
        <v>27500</v>
      </c>
    </row>
    <row r="126" spans="1:10" x14ac:dyDescent="0.25">
      <c r="A126" s="14"/>
      <c r="B126" s="88"/>
      <c r="C126" s="88"/>
      <c r="D126" s="107">
        <v>3291</v>
      </c>
      <c r="E126" s="108" t="s">
        <v>119</v>
      </c>
      <c r="F126" s="90"/>
      <c r="G126" s="93"/>
      <c r="H126" s="93">
        <v>1000</v>
      </c>
      <c r="I126" s="88"/>
      <c r="J126" s="88"/>
    </row>
    <row r="127" spans="1:10" x14ac:dyDescent="0.25">
      <c r="A127" s="14"/>
      <c r="B127" s="88"/>
      <c r="C127" s="88"/>
      <c r="D127" s="107">
        <v>3293</v>
      </c>
      <c r="E127" s="108" t="s">
        <v>120</v>
      </c>
      <c r="F127" s="90"/>
      <c r="G127" s="93"/>
      <c r="H127" s="93">
        <v>0</v>
      </c>
      <c r="I127" s="88"/>
      <c r="J127" s="88"/>
    </row>
    <row r="128" spans="1:10" x14ac:dyDescent="0.25">
      <c r="A128" s="14"/>
      <c r="B128" s="88"/>
      <c r="C128" s="88"/>
      <c r="D128" s="107">
        <v>3294</v>
      </c>
      <c r="E128" s="108" t="s">
        <v>121</v>
      </c>
      <c r="F128" s="90">
        <v>1000</v>
      </c>
      <c r="G128" s="93"/>
      <c r="H128" s="93">
        <v>2500</v>
      </c>
      <c r="I128" s="88">
        <v>2500</v>
      </c>
      <c r="J128" s="88">
        <v>2500</v>
      </c>
    </row>
    <row r="129" spans="1:10" x14ac:dyDescent="0.25">
      <c r="A129" s="14"/>
      <c r="B129" s="88"/>
      <c r="C129" s="88"/>
      <c r="D129" s="107">
        <v>3295</v>
      </c>
      <c r="E129" s="108" t="s">
        <v>122</v>
      </c>
      <c r="F129" s="90"/>
      <c r="G129" s="93"/>
      <c r="H129" s="93"/>
      <c r="I129" s="88"/>
      <c r="J129" s="88"/>
    </row>
    <row r="130" spans="1:10" x14ac:dyDescent="0.25">
      <c r="A130" s="14"/>
      <c r="B130" s="44"/>
      <c r="C130" s="44"/>
      <c r="D130" s="106">
        <v>3299</v>
      </c>
      <c r="E130" s="97" t="s">
        <v>99</v>
      </c>
      <c r="F130" s="85"/>
      <c r="G130" s="92"/>
      <c r="H130" s="92">
        <v>27500</v>
      </c>
      <c r="I130" s="11">
        <v>25000</v>
      </c>
      <c r="J130" s="11">
        <v>25000</v>
      </c>
    </row>
    <row r="131" spans="1:10" x14ac:dyDescent="0.25">
      <c r="A131" s="109"/>
      <c r="B131" s="109"/>
      <c r="C131" s="110">
        <v>51</v>
      </c>
      <c r="D131" s="110"/>
      <c r="E131" s="110" t="s">
        <v>73</v>
      </c>
      <c r="F131" s="112">
        <f>SUM(F132+F136)</f>
        <v>16831.169999999998</v>
      </c>
      <c r="G131" s="111">
        <f>G132+G136</f>
        <v>19000</v>
      </c>
      <c r="H131" s="111">
        <f>SUM(H132+H136)</f>
        <v>15000</v>
      </c>
      <c r="I131" s="111">
        <f>SUM(I132+I136)</f>
        <v>15000</v>
      </c>
      <c r="J131" s="111">
        <f>SUM(J132+J136)</f>
        <v>15000</v>
      </c>
    </row>
    <row r="132" spans="1:10" x14ac:dyDescent="0.25">
      <c r="A132" s="81"/>
      <c r="B132" s="81"/>
      <c r="C132" s="82"/>
      <c r="D132" s="82">
        <v>321</v>
      </c>
      <c r="E132" s="82" t="s">
        <v>93</v>
      </c>
      <c r="F132" s="72">
        <f>SUM(F134:F135)</f>
        <v>0</v>
      </c>
      <c r="G132" s="72">
        <f>SUM(G134:G135)</f>
        <v>0</v>
      </c>
      <c r="H132" s="72">
        <f>SUM(H134:H135)</f>
        <v>0</v>
      </c>
      <c r="I132" s="72">
        <f>SUM(I134)</f>
        <v>0</v>
      </c>
      <c r="J132" s="72">
        <f>SUM(J134)</f>
        <v>0</v>
      </c>
    </row>
    <row r="133" spans="1:10" s="114" customFormat="1" x14ac:dyDescent="0.25">
      <c r="A133" s="14"/>
      <c r="B133" s="14"/>
      <c r="C133" s="15"/>
      <c r="D133" s="15">
        <v>3211</v>
      </c>
      <c r="E133" s="15" t="s">
        <v>102</v>
      </c>
      <c r="F133" s="10"/>
      <c r="G133" s="11"/>
      <c r="H133" s="11"/>
      <c r="I133" s="11"/>
      <c r="J133" s="11"/>
    </row>
    <row r="134" spans="1:10" x14ac:dyDescent="0.25">
      <c r="A134" s="14"/>
      <c r="B134" s="14"/>
      <c r="C134" s="15"/>
      <c r="D134" s="15">
        <v>3212</v>
      </c>
      <c r="E134" s="15" t="s">
        <v>94</v>
      </c>
      <c r="F134" s="10"/>
      <c r="G134" s="11"/>
      <c r="H134" s="11"/>
      <c r="I134" s="11"/>
      <c r="J134" s="11"/>
    </row>
    <row r="135" spans="1:10" x14ac:dyDescent="0.25">
      <c r="A135" s="14"/>
      <c r="B135" s="14"/>
      <c r="C135" s="15"/>
      <c r="D135" s="15">
        <v>3213</v>
      </c>
      <c r="E135" s="15" t="s">
        <v>103</v>
      </c>
      <c r="F135" s="10"/>
      <c r="G135" s="11"/>
      <c r="H135" s="11"/>
      <c r="I135" s="11"/>
      <c r="J135" s="11"/>
    </row>
    <row r="136" spans="1:10" x14ac:dyDescent="0.25">
      <c r="A136" s="81"/>
      <c r="B136" s="86"/>
      <c r="C136" s="86"/>
      <c r="D136" s="87">
        <v>322</v>
      </c>
      <c r="E136" s="86" t="s">
        <v>95</v>
      </c>
      <c r="F136" s="86">
        <f>SUM(F137:F137)</f>
        <v>16831.169999999998</v>
      </c>
      <c r="G136" s="86">
        <f>SUM(G137:G137)</f>
        <v>19000</v>
      </c>
      <c r="H136" s="91">
        <f>SUM(H137:H137)</f>
        <v>15000</v>
      </c>
      <c r="I136" s="86">
        <f>SUM(I137:I137)</f>
        <v>15000</v>
      </c>
      <c r="J136" s="86">
        <f>SUM(J137:J137)</f>
        <v>15000</v>
      </c>
    </row>
    <row r="137" spans="1:10" x14ac:dyDescent="0.25">
      <c r="A137" s="14"/>
      <c r="B137" s="44"/>
      <c r="C137" s="44"/>
      <c r="D137" s="46">
        <v>3222</v>
      </c>
      <c r="E137" s="44" t="s">
        <v>96</v>
      </c>
      <c r="F137" s="85">
        <v>16831.169999999998</v>
      </c>
      <c r="G137" s="44">
        <v>19000</v>
      </c>
      <c r="H137" s="92">
        <v>15000</v>
      </c>
      <c r="I137" s="11">
        <v>15000</v>
      </c>
      <c r="J137" s="11">
        <v>15000</v>
      </c>
    </row>
    <row r="138" spans="1:10" x14ac:dyDescent="0.25">
      <c r="A138" s="109"/>
      <c r="B138" s="109"/>
      <c r="C138" s="110">
        <v>43</v>
      </c>
      <c r="D138" s="110"/>
      <c r="E138" s="110" t="s">
        <v>65</v>
      </c>
      <c r="F138" s="112">
        <f>SUM(F139+F141+F143)</f>
        <v>91637.930000000008</v>
      </c>
      <c r="G138" s="112">
        <f>SUM(G139+G141+G143+G145)</f>
        <v>235000</v>
      </c>
      <c r="H138" s="112">
        <f t="shared" ref="H138:J138" si="73">SUM(H139+H141+H143+H145)</f>
        <v>85000</v>
      </c>
      <c r="I138" s="112">
        <f t="shared" si="73"/>
        <v>100000</v>
      </c>
      <c r="J138" s="112">
        <f t="shared" si="73"/>
        <v>105000</v>
      </c>
    </row>
    <row r="139" spans="1:10" x14ac:dyDescent="0.25">
      <c r="A139" s="81"/>
      <c r="B139" s="81"/>
      <c r="C139" s="82"/>
      <c r="D139" s="82">
        <v>321</v>
      </c>
      <c r="E139" s="82" t="s">
        <v>93</v>
      </c>
      <c r="F139" s="72">
        <f>SUM(F140)</f>
        <v>0</v>
      </c>
      <c r="G139" s="72">
        <f>SUM(G140)</f>
        <v>0</v>
      </c>
      <c r="H139" s="72">
        <v>0</v>
      </c>
      <c r="I139" s="72">
        <v>0</v>
      </c>
      <c r="J139" s="72">
        <v>0</v>
      </c>
    </row>
    <row r="140" spans="1:10" x14ac:dyDescent="0.25">
      <c r="A140" s="14"/>
      <c r="B140" s="14"/>
      <c r="C140" s="15"/>
      <c r="D140" s="94">
        <v>3212</v>
      </c>
      <c r="E140" s="94" t="s">
        <v>94</v>
      </c>
      <c r="F140" s="10"/>
      <c r="G140" s="11"/>
      <c r="H140" s="11"/>
      <c r="I140" s="11"/>
      <c r="J140" s="11"/>
    </row>
    <row r="141" spans="1:10" x14ac:dyDescent="0.25">
      <c r="A141" s="81"/>
      <c r="B141" s="86"/>
      <c r="C141" s="86"/>
      <c r="D141" s="87">
        <v>322</v>
      </c>
      <c r="E141" s="86" t="s">
        <v>130</v>
      </c>
      <c r="F141" s="91">
        <f t="shared" ref="F141:G141" si="74">SUM(F142:F142)</f>
        <v>69668.27</v>
      </c>
      <c r="G141" s="91">
        <f t="shared" si="74"/>
        <v>150000</v>
      </c>
      <c r="H141" s="91">
        <f>SUM(H142:H142)</f>
        <v>85000</v>
      </c>
      <c r="I141" s="91">
        <f t="shared" ref="I141:J141" si="75">SUM(I142:I142)</f>
        <v>90000</v>
      </c>
      <c r="J141" s="91">
        <f t="shared" si="75"/>
        <v>95000</v>
      </c>
    </row>
    <row r="142" spans="1:10" x14ac:dyDescent="0.25">
      <c r="A142" s="14"/>
      <c r="B142" s="88"/>
      <c r="C142" s="88"/>
      <c r="D142" s="89">
        <v>3222</v>
      </c>
      <c r="E142" s="88" t="s">
        <v>96</v>
      </c>
      <c r="F142" s="90">
        <v>69668.27</v>
      </c>
      <c r="G142" s="88">
        <v>150000</v>
      </c>
      <c r="H142" s="93">
        <v>85000</v>
      </c>
      <c r="I142" s="88">
        <v>90000</v>
      </c>
      <c r="J142" s="88">
        <v>95000</v>
      </c>
    </row>
    <row r="143" spans="1:10" x14ac:dyDescent="0.25">
      <c r="A143" s="81"/>
      <c r="B143" s="86"/>
      <c r="C143" s="86"/>
      <c r="D143" s="87">
        <v>329</v>
      </c>
      <c r="E143" s="86" t="s">
        <v>98</v>
      </c>
      <c r="F143" s="138">
        <f>F144</f>
        <v>21969.66</v>
      </c>
      <c r="G143" s="86"/>
      <c r="H143" s="91"/>
      <c r="I143" s="86"/>
      <c r="J143" s="86"/>
    </row>
    <row r="144" spans="1:10" x14ac:dyDescent="0.25">
      <c r="A144" s="14"/>
      <c r="B144" s="88"/>
      <c r="C144" s="88"/>
      <c r="D144" s="89">
        <v>3299</v>
      </c>
      <c r="E144" s="88" t="s">
        <v>134</v>
      </c>
      <c r="F144" s="90">
        <v>21969.66</v>
      </c>
      <c r="G144" s="88"/>
      <c r="H144" s="93"/>
      <c r="I144" s="88"/>
      <c r="J144" s="88"/>
    </row>
    <row r="145" spans="1:10" x14ac:dyDescent="0.25">
      <c r="A145" s="81"/>
      <c r="B145" s="86"/>
      <c r="C145" s="86"/>
      <c r="D145" s="87">
        <v>323</v>
      </c>
      <c r="E145" s="86" t="s">
        <v>109</v>
      </c>
      <c r="F145" s="138"/>
      <c r="G145" s="86">
        <f>G146</f>
        <v>85000</v>
      </c>
      <c r="H145" s="86">
        <f t="shared" ref="H145:I145" si="76">H146</f>
        <v>0</v>
      </c>
      <c r="I145" s="86">
        <f t="shared" si="76"/>
        <v>10000</v>
      </c>
      <c r="J145" s="86">
        <v>10000</v>
      </c>
    </row>
    <row r="146" spans="1:10" x14ac:dyDescent="0.25">
      <c r="A146" s="14"/>
      <c r="B146" s="88"/>
      <c r="C146" s="88"/>
      <c r="D146" s="89">
        <v>3239</v>
      </c>
      <c r="E146" s="88" t="s">
        <v>118</v>
      </c>
      <c r="F146" s="90"/>
      <c r="G146" s="88">
        <v>85000</v>
      </c>
      <c r="H146" s="93"/>
      <c r="I146" s="88">
        <v>10000</v>
      </c>
      <c r="J146" s="88">
        <v>1000</v>
      </c>
    </row>
    <row r="147" spans="1:10" x14ac:dyDescent="0.25">
      <c r="A147" s="52"/>
      <c r="B147" s="52">
        <v>34</v>
      </c>
      <c r="C147" s="53"/>
      <c r="D147" s="53"/>
      <c r="E147" s="53" t="s">
        <v>74</v>
      </c>
      <c r="F147" s="51">
        <f t="shared" ref="F147" si="77">SUM(F149+F152)</f>
        <v>11872.73</v>
      </c>
      <c r="G147" s="51">
        <f>SUM(G149+G152+G154)</f>
        <v>4000</v>
      </c>
      <c r="H147" s="51">
        <f t="shared" ref="H147:J147" si="78">SUM(H149+H152+H154)</f>
        <v>0</v>
      </c>
      <c r="I147" s="51">
        <f t="shared" si="78"/>
        <v>4000</v>
      </c>
      <c r="J147" s="51">
        <f t="shared" si="78"/>
        <v>4000</v>
      </c>
    </row>
    <row r="148" spans="1:10" x14ac:dyDescent="0.25">
      <c r="A148" s="109"/>
      <c r="B148" s="109"/>
      <c r="C148" s="110">
        <v>52</v>
      </c>
      <c r="D148" s="110"/>
      <c r="E148" s="110"/>
      <c r="F148" s="111">
        <f t="shared" ref="F148" si="79">SUM(F149)</f>
        <v>11872.73</v>
      </c>
      <c r="G148" s="111">
        <f>SUM(G149)</f>
        <v>0</v>
      </c>
      <c r="H148" s="111">
        <f>SUM(H149)</f>
        <v>0</v>
      </c>
      <c r="I148" s="111">
        <f t="shared" ref="I148:J148" si="80">SUM(I149)</f>
        <v>0</v>
      </c>
      <c r="J148" s="111">
        <f t="shared" si="80"/>
        <v>0</v>
      </c>
    </row>
    <row r="149" spans="1:10" x14ac:dyDescent="0.25">
      <c r="A149" s="81"/>
      <c r="B149" s="86"/>
      <c r="C149" s="86"/>
      <c r="D149" s="87">
        <v>343</v>
      </c>
      <c r="E149" s="86" t="s">
        <v>100</v>
      </c>
      <c r="F149" s="86">
        <f t="shared" ref="F149" si="81">SUM(F150)</f>
        <v>11872.73</v>
      </c>
      <c r="G149" s="86">
        <f t="shared" ref="G149" si="82">SUM(G150)</f>
        <v>0</v>
      </c>
      <c r="H149" s="91">
        <f>SUM(H150)</f>
        <v>0</v>
      </c>
      <c r="I149" s="86">
        <f t="shared" ref="I149" si="83">SUM(I150)</f>
        <v>0</v>
      </c>
      <c r="J149" s="86">
        <f t="shared" ref="J149" si="84">SUM(J150)</f>
        <v>0</v>
      </c>
    </row>
    <row r="150" spans="1:10" x14ac:dyDescent="0.25">
      <c r="A150" s="14"/>
      <c r="B150" s="44"/>
      <c r="C150" s="44"/>
      <c r="D150" s="46">
        <v>3433</v>
      </c>
      <c r="E150" s="44" t="s">
        <v>135</v>
      </c>
      <c r="F150" s="85">
        <v>11872.73</v>
      </c>
      <c r="G150" s="44"/>
      <c r="H150" s="92"/>
      <c r="I150" s="11"/>
      <c r="J150" s="11"/>
    </row>
    <row r="151" spans="1:10" x14ac:dyDescent="0.25">
      <c r="A151" s="109"/>
      <c r="B151" s="109"/>
      <c r="C151" s="110">
        <v>44</v>
      </c>
      <c r="D151" s="110"/>
      <c r="E151" s="110" t="s">
        <v>72</v>
      </c>
      <c r="F151" s="111">
        <f t="shared" ref="F151:G151" si="85">SUM(F152)</f>
        <v>0</v>
      </c>
      <c r="G151" s="111">
        <f t="shared" si="85"/>
        <v>2000</v>
      </c>
      <c r="H151" s="111">
        <f>SUM(H152)</f>
        <v>0</v>
      </c>
      <c r="I151" s="111">
        <f t="shared" ref="I151" si="86">SUM(I152)</f>
        <v>2000</v>
      </c>
      <c r="J151" s="111">
        <f t="shared" ref="J151" si="87">SUM(J152)</f>
        <v>2000</v>
      </c>
    </row>
    <row r="152" spans="1:10" x14ac:dyDescent="0.25">
      <c r="A152" s="81"/>
      <c r="B152" s="86"/>
      <c r="C152" s="86"/>
      <c r="D152" s="87">
        <v>343</v>
      </c>
      <c r="E152" s="86" t="s">
        <v>100</v>
      </c>
      <c r="F152" s="86">
        <f t="shared" ref="F152" si="88">SUM(F153)</f>
        <v>0</v>
      </c>
      <c r="G152" s="86">
        <f t="shared" ref="G152" si="89">SUM(G153)</f>
        <v>2000</v>
      </c>
      <c r="H152" s="91">
        <f>SUM(H153)</f>
        <v>0</v>
      </c>
      <c r="I152" s="86">
        <f t="shared" ref="I152" si="90">SUM(I153)</f>
        <v>2000</v>
      </c>
      <c r="J152" s="86">
        <f t="shared" ref="J152" si="91">SUM(J153)</f>
        <v>2000</v>
      </c>
    </row>
    <row r="153" spans="1:10" x14ac:dyDescent="0.25">
      <c r="A153" s="14"/>
      <c r="B153" s="44"/>
      <c r="C153" s="44"/>
      <c r="D153" s="46">
        <v>3431</v>
      </c>
      <c r="E153" s="44" t="s">
        <v>101</v>
      </c>
      <c r="F153" s="85"/>
      <c r="G153" s="44">
        <v>2000</v>
      </c>
      <c r="H153" s="92"/>
      <c r="I153" s="11">
        <v>2000</v>
      </c>
      <c r="J153" s="11">
        <v>2000</v>
      </c>
    </row>
    <row r="154" spans="1:10" x14ac:dyDescent="0.25">
      <c r="A154" s="139"/>
      <c r="B154" s="140"/>
      <c r="C154" s="140">
        <v>43</v>
      </c>
      <c r="D154" s="144"/>
      <c r="E154" s="145" t="s">
        <v>65</v>
      </c>
      <c r="F154" s="141"/>
      <c r="G154" s="140">
        <f>SUM(G155)</f>
        <v>2000</v>
      </c>
      <c r="H154" s="140">
        <f t="shared" ref="H154:J154" si="92">SUM(H155)</f>
        <v>0</v>
      </c>
      <c r="I154" s="140">
        <f t="shared" si="92"/>
        <v>2000</v>
      </c>
      <c r="J154" s="140">
        <f t="shared" si="92"/>
        <v>2000</v>
      </c>
    </row>
    <row r="155" spans="1:10" x14ac:dyDescent="0.25">
      <c r="A155" s="14"/>
      <c r="B155" s="44"/>
      <c r="C155" s="44"/>
      <c r="D155" s="46">
        <v>343</v>
      </c>
      <c r="E155" s="143" t="s">
        <v>100</v>
      </c>
      <c r="F155" s="85"/>
      <c r="G155" s="44">
        <f>G156</f>
        <v>2000</v>
      </c>
      <c r="H155" s="44">
        <f t="shared" ref="H155:J155" si="93">H156</f>
        <v>0</v>
      </c>
      <c r="I155" s="44">
        <f t="shared" si="93"/>
        <v>2000</v>
      </c>
      <c r="J155" s="44">
        <f t="shared" si="93"/>
        <v>2000</v>
      </c>
    </row>
    <row r="156" spans="1:10" x14ac:dyDescent="0.25">
      <c r="A156" s="14"/>
      <c r="B156" s="44"/>
      <c r="C156" s="44"/>
      <c r="D156" s="46">
        <v>3434</v>
      </c>
      <c r="E156" s="143" t="s">
        <v>98</v>
      </c>
      <c r="F156" s="85"/>
      <c r="G156" s="44">
        <v>2000</v>
      </c>
      <c r="H156" s="92"/>
      <c r="I156" s="11">
        <v>2000</v>
      </c>
      <c r="J156" s="11">
        <v>2000</v>
      </c>
    </row>
    <row r="157" spans="1:10" x14ac:dyDescent="0.25">
      <c r="A157" s="52"/>
      <c r="B157" s="52">
        <v>37</v>
      </c>
      <c r="C157" s="55"/>
      <c r="D157" s="55"/>
      <c r="E157" s="54" t="s">
        <v>75</v>
      </c>
      <c r="F157" s="56">
        <f>F158</f>
        <v>42714.5</v>
      </c>
      <c r="G157" s="56">
        <f>SUM(G158)</f>
        <v>0</v>
      </c>
      <c r="H157" s="56">
        <f>SUM(H158)</f>
        <v>15000</v>
      </c>
      <c r="I157" s="56">
        <f t="shared" ref="I157:J157" si="94">SUM(I158)</f>
        <v>15000</v>
      </c>
      <c r="J157" s="56">
        <f t="shared" si="94"/>
        <v>15000</v>
      </c>
    </row>
    <row r="158" spans="1:10" x14ac:dyDescent="0.25">
      <c r="A158" s="109"/>
      <c r="B158" s="109"/>
      <c r="C158" s="110">
        <v>52</v>
      </c>
      <c r="D158" s="110"/>
      <c r="E158" s="110" t="s">
        <v>65</v>
      </c>
      <c r="F158" s="111">
        <f>SUM(F159)</f>
        <v>42714.5</v>
      </c>
      <c r="G158" s="111">
        <f>SUM(G159)</f>
        <v>0</v>
      </c>
      <c r="H158" s="111">
        <f>SUM(H159)</f>
        <v>15000</v>
      </c>
      <c r="I158" s="111">
        <f t="shared" ref="I158:J159" si="95">SUM(I159)</f>
        <v>15000</v>
      </c>
      <c r="J158" s="111">
        <f t="shared" si="95"/>
        <v>15000</v>
      </c>
    </row>
    <row r="159" spans="1:10" ht="30" x14ac:dyDescent="0.25">
      <c r="A159" s="81"/>
      <c r="B159" s="81"/>
      <c r="C159" s="86"/>
      <c r="D159" s="87">
        <v>372</v>
      </c>
      <c r="E159" s="95" t="s">
        <v>123</v>
      </c>
      <c r="F159" s="91">
        <f t="shared" ref="F159:G159" si="96">SUM(F160)</f>
        <v>42714.5</v>
      </c>
      <c r="G159" s="91">
        <f t="shared" si="96"/>
        <v>0</v>
      </c>
      <c r="H159" s="91">
        <f>SUM(H160)</f>
        <v>15000</v>
      </c>
      <c r="I159" s="91">
        <f t="shared" si="95"/>
        <v>15000</v>
      </c>
      <c r="J159" s="91">
        <f t="shared" si="95"/>
        <v>15000</v>
      </c>
    </row>
    <row r="160" spans="1:10" x14ac:dyDescent="0.25">
      <c r="A160" s="14"/>
      <c r="B160" s="14"/>
      <c r="C160" s="15"/>
      <c r="D160" s="94">
        <v>3722</v>
      </c>
      <c r="E160" s="94" t="s">
        <v>124</v>
      </c>
      <c r="F160" s="10">
        <v>42714.5</v>
      </c>
      <c r="G160" s="11"/>
      <c r="H160" s="11">
        <v>15000</v>
      </c>
      <c r="I160" s="11">
        <v>15000</v>
      </c>
      <c r="J160" s="11">
        <v>15000</v>
      </c>
    </row>
    <row r="161" spans="1:10" x14ac:dyDescent="0.25">
      <c r="A161" s="52"/>
      <c r="B161" s="52">
        <v>38</v>
      </c>
      <c r="C161" s="53"/>
      <c r="D161" s="65"/>
      <c r="E161" s="65" t="s">
        <v>136</v>
      </c>
      <c r="F161" s="50">
        <f>F162</f>
        <v>1353.5</v>
      </c>
      <c r="G161" s="51"/>
      <c r="H161" s="51"/>
      <c r="I161" s="51"/>
      <c r="J161" s="51"/>
    </row>
    <row r="162" spans="1:10" x14ac:dyDescent="0.25">
      <c r="A162" s="109"/>
      <c r="B162" s="109"/>
      <c r="C162" s="110">
        <v>43</v>
      </c>
      <c r="D162" s="142">
        <v>381</v>
      </c>
      <c r="E162" s="142" t="s">
        <v>138</v>
      </c>
      <c r="F162" s="112">
        <f>F163</f>
        <v>1353.5</v>
      </c>
      <c r="G162" s="111"/>
      <c r="H162" s="111"/>
      <c r="I162" s="111"/>
      <c r="J162" s="111"/>
    </row>
    <row r="163" spans="1:10" x14ac:dyDescent="0.25">
      <c r="A163" s="14"/>
      <c r="B163" s="14"/>
      <c r="C163" s="15"/>
      <c r="D163" s="94">
        <v>3811</v>
      </c>
      <c r="E163" s="94" t="s">
        <v>137</v>
      </c>
      <c r="F163" s="10">
        <v>1353.5</v>
      </c>
      <c r="G163" s="11"/>
      <c r="H163" s="11"/>
      <c r="I163" s="11"/>
      <c r="J163" s="11"/>
    </row>
    <row r="164" spans="1:10" x14ac:dyDescent="0.25">
      <c r="A164" s="14"/>
      <c r="B164" s="14"/>
      <c r="C164" s="15"/>
      <c r="D164" s="94"/>
      <c r="E164" s="94"/>
      <c r="F164" s="10"/>
      <c r="G164" s="11"/>
      <c r="H164" s="11"/>
      <c r="I164" s="11"/>
      <c r="J164" s="11"/>
    </row>
    <row r="165" spans="1:10" ht="25.5" x14ac:dyDescent="0.25">
      <c r="A165" s="63">
        <v>4</v>
      </c>
      <c r="B165" s="63"/>
      <c r="C165" s="63"/>
      <c r="D165" s="63"/>
      <c r="E165" s="64" t="s">
        <v>26</v>
      </c>
      <c r="F165" s="59">
        <f>SUM(F166+F168)</f>
        <v>88314.34</v>
      </c>
      <c r="G165" s="59">
        <f>SUM(G166+G168)</f>
        <v>80000</v>
      </c>
      <c r="H165" s="59">
        <f>SUM(H168)</f>
        <v>74000</v>
      </c>
      <c r="I165" s="59">
        <f t="shared" ref="I165:J165" si="97">SUM(I168)</f>
        <v>125000</v>
      </c>
      <c r="J165" s="59">
        <f t="shared" si="97"/>
        <v>125000</v>
      </c>
    </row>
    <row r="166" spans="1:10" ht="25.5" x14ac:dyDescent="0.25">
      <c r="A166" s="60"/>
      <c r="B166" s="49">
        <v>41</v>
      </c>
      <c r="C166" s="60"/>
      <c r="D166" s="60"/>
      <c r="E166" s="61" t="s">
        <v>27</v>
      </c>
      <c r="F166" s="50"/>
      <c r="G166" s="51"/>
      <c r="H166" s="51"/>
      <c r="I166" s="51"/>
      <c r="J166" s="51"/>
    </row>
    <row r="167" spans="1:10" x14ac:dyDescent="0.25">
      <c r="A167" s="16"/>
      <c r="B167" s="16"/>
      <c r="C167" s="15">
        <v>11</v>
      </c>
      <c r="D167" s="15"/>
      <c r="E167" s="15" t="s">
        <v>20</v>
      </c>
      <c r="F167" s="10"/>
      <c r="G167" s="11"/>
      <c r="H167" s="11"/>
      <c r="I167" s="11"/>
      <c r="J167" s="11"/>
    </row>
    <row r="168" spans="1:10" x14ac:dyDescent="0.25">
      <c r="A168" s="60"/>
      <c r="B168" s="62">
        <v>42</v>
      </c>
      <c r="C168" s="53"/>
      <c r="D168" s="53"/>
      <c r="E168" s="53"/>
      <c r="F168" s="51">
        <f>SUM(F169+F178+F181)</f>
        <v>88314.34</v>
      </c>
      <c r="G168" s="51">
        <f>SUM(G169+G178+G181)</f>
        <v>80000</v>
      </c>
      <c r="H168" s="51">
        <f>SUM(H169+H178+H181)</f>
        <v>74000</v>
      </c>
      <c r="I168" s="51">
        <f t="shared" ref="I168:J168" si="98">SUM(I169+I178+I181)</f>
        <v>125000</v>
      </c>
      <c r="J168" s="51">
        <f t="shared" si="98"/>
        <v>125000</v>
      </c>
    </row>
    <row r="169" spans="1:10" x14ac:dyDescent="0.25">
      <c r="A169" s="115"/>
      <c r="B169" s="113"/>
      <c r="C169" s="116">
        <v>11</v>
      </c>
      <c r="D169" s="116"/>
      <c r="E169" s="110" t="s">
        <v>20</v>
      </c>
      <c r="F169" s="111">
        <f>SUM(F174:F177)</f>
        <v>64807.9</v>
      </c>
      <c r="G169" s="111">
        <f t="shared" ref="G169" si="99">SUM(G174:G177)</f>
        <v>80000</v>
      </c>
      <c r="H169" s="111">
        <f>H170</f>
        <v>49000</v>
      </c>
      <c r="I169" s="111">
        <f t="shared" ref="I169:J169" si="100">I170</f>
        <v>100000</v>
      </c>
      <c r="J169" s="111">
        <f t="shared" si="100"/>
        <v>100000</v>
      </c>
    </row>
    <row r="170" spans="1:10" x14ac:dyDescent="0.25">
      <c r="A170" s="169"/>
      <c r="B170" s="170"/>
      <c r="C170" s="171"/>
      <c r="D170" s="172">
        <v>42</v>
      </c>
      <c r="E170" s="173" t="s">
        <v>139</v>
      </c>
      <c r="F170" s="59">
        <f t="shared" ref="F170:G170" si="101">SUM(F176)</f>
        <v>6800</v>
      </c>
      <c r="G170" s="59">
        <f t="shared" si="101"/>
        <v>0</v>
      </c>
      <c r="H170" s="59">
        <f>SUM(H171+H173)</f>
        <v>49000</v>
      </c>
      <c r="I170" s="59">
        <f t="shared" ref="I170:J170" si="102">SUM(I171+I173)</f>
        <v>100000</v>
      </c>
      <c r="J170" s="59">
        <f t="shared" si="102"/>
        <v>100000</v>
      </c>
    </row>
    <row r="171" spans="1:10" x14ac:dyDescent="0.25">
      <c r="A171" s="84"/>
      <c r="B171" s="86"/>
      <c r="C171" s="99"/>
      <c r="D171" s="100">
        <v>421</v>
      </c>
      <c r="E171" s="101" t="s">
        <v>147</v>
      </c>
      <c r="F171" s="71"/>
      <c r="G171" s="72"/>
      <c r="H171" s="72">
        <f>H172</f>
        <v>0</v>
      </c>
      <c r="I171" s="72">
        <f t="shared" ref="I171:J171" si="103">I172</f>
        <v>50000</v>
      </c>
      <c r="J171" s="72">
        <f t="shared" si="103"/>
        <v>50000</v>
      </c>
    </row>
    <row r="172" spans="1:10" s="114" customFormat="1" x14ac:dyDescent="0.25">
      <c r="A172" s="17"/>
      <c r="B172" s="88"/>
      <c r="C172" s="45"/>
      <c r="D172" s="98">
        <v>4212</v>
      </c>
      <c r="E172" s="94" t="s">
        <v>148</v>
      </c>
      <c r="F172" s="10"/>
      <c r="G172" s="11"/>
      <c r="H172" s="11">
        <v>0</v>
      </c>
      <c r="I172" s="11">
        <v>50000</v>
      </c>
      <c r="J172" s="11">
        <v>50000</v>
      </c>
    </row>
    <row r="173" spans="1:10" x14ac:dyDescent="0.25">
      <c r="A173" s="84"/>
      <c r="B173" s="86"/>
      <c r="C173" s="99"/>
      <c r="D173" s="100">
        <v>422</v>
      </c>
      <c r="E173" s="101" t="s">
        <v>150</v>
      </c>
      <c r="F173" s="71"/>
      <c r="G173" s="72"/>
      <c r="H173" s="72">
        <f>SUM(H174:H177)</f>
        <v>49000</v>
      </c>
      <c r="I173" s="72">
        <f t="shared" ref="I173:J173" si="104">SUM(I174:I177)</f>
        <v>50000</v>
      </c>
      <c r="J173" s="72">
        <f t="shared" si="104"/>
        <v>50000</v>
      </c>
    </row>
    <row r="174" spans="1:10" s="114" customFormat="1" x14ac:dyDescent="0.25">
      <c r="A174" s="17"/>
      <c r="B174" s="88"/>
      <c r="C174" s="45"/>
      <c r="D174" s="98">
        <v>4221</v>
      </c>
      <c r="E174" s="94" t="s">
        <v>126</v>
      </c>
      <c r="F174" s="10">
        <v>27466</v>
      </c>
      <c r="G174" s="11">
        <v>80000</v>
      </c>
      <c r="H174" s="11">
        <v>40000</v>
      </c>
      <c r="I174" s="11">
        <v>30000</v>
      </c>
      <c r="J174" s="11">
        <v>30000</v>
      </c>
    </row>
    <row r="175" spans="1:10" s="114" customFormat="1" x14ac:dyDescent="0.25">
      <c r="A175" s="17"/>
      <c r="B175" s="88"/>
      <c r="C175" s="45"/>
      <c r="D175" s="98">
        <v>4225</v>
      </c>
      <c r="E175" s="94" t="s">
        <v>140</v>
      </c>
      <c r="F175" s="10">
        <v>3000</v>
      </c>
      <c r="G175" s="11"/>
      <c r="H175" s="11">
        <v>4000</v>
      </c>
      <c r="I175" s="11"/>
      <c r="J175" s="11"/>
    </row>
    <row r="176" spans="1:10" x14ac:dyDescent="0.25">
      <c r="A176" s="17"/>
      <c r="B176" s="44"/>
      <c r="C176" s="45"/>
      <c r="D176" s="98">
        <v>4226</v>
      </c>
      <c r="E176" s="94" t="s">
        <v>167</v>
      </c>
      <c r="F176" s="10">
        <v>6800</v>
      </c>
      <c r="G176" s="11"/>
      <c r="H176" s="11">
        <v>5000</v>
      </c>
      <c r="I176" s="11">
        <v>10000</v>
      </c>
      <c r="J176" s="12">
        <v>10000</v>
      </c>
    </row>
    <row r="177" spans="1:10" x14ac:dyDescent="0.25">
      <c r="A177" s="17"/>
      <c r="B177" s="44"/>
      <c r="C177" s="45"/>
      <c r="D177" s="98">
        <v>4227</v>
      </c>
      <c r="E177" s="94" t="s">
        <v>141</v>
      </c>
      <c r="F177" s="10">
        <v>27541.9</v>
      </c>
      <c r="G177" s="11"/>
      <c r="H177" s="11"/>
      <c r="I177" s="11">
        <v>10000</v>
      </c>
      <c r="J177" s="12">
        <v>10000</v>
      </c>
    </row>
    <row r="178" spans="1:10" x14ac:dyDescent="0.25">
      <c r="A178" s="115"/>
      <c r="B178" s="117"/>
      <c r="C178" s="118">
        <v>43</v>
      </c>
      <c r="D178" s="118"/>
      <c r="E178" s="119" t="s">
        <v>65</v>
      </c>
      <c r="F178" s="112">
        <f>F179</f>
        <v>1859.96</v>
      </c>
      <c r="G178" s="111"/>
      <c r="H178" s="111">
        <f>SUM(H179)</f>
        <v>0</v>
      </c>
      <c r="I178" s="111"/>
      <c r="J178" s="120"/>
    </row>
    <row r="179" spans="1:10" x14ac:dyDescent="0.25">
      <c r="A179" s="84"/>
      <c r="B179" s="102"/>
      <c r="C179" s="103"/>
      <c r="D179" s="84">
        <v>424</v>
      </c>
      <c r="E179" s="104"/>
      <c r="F179" s="71">
        <f>F180</f>
        <v>1859.96</v>
      </c>
      <c r="G179" s="72"/>
      <c r="H179" s="72">
        <f>SUM(H180)</f>
        <v>0</v>
      </c>
      <c r="I179" s="72"/>
      <c r="J179" s="73"/>
    </row>
    <row r="180" spans="1:10" x14ac:dyDescent="0.25">
      <c r="A180" s="17"/>
      <c r="B180" s="47"/>
      <c r="C180" s="20"/>
      <c r="D180" s="17">
        <v>4241</v>
      </c>
      <c r="E180" s="96" t="s">
        <v>125</v>
      </c>
      <c r="F180" s="10">
        <v>1859.96</v>
      </c>
      <c r="G180" s="11"/>
      <c r="H180" s="11"/>
      <c r="I180" s="11"/>
      <c r="J180" s="12"/>
    </row>
    <row r="181" spans="1:10" x14ac:dyDescent="0.25">
      <c r="A181" s="115"/>
      <c r="B181" s="113"/>
      <c r="C181" s="118">
        <v>52</v>
      </c>
      <c r="D181" s="118"/>
      <c r="E181" s="119" t="s">
        <v>65</v>
      </c>
      <c r="F181" s="112">
        <f>F182</f>
        <v>21646.48</v>
      </c>
      <c r="G181" s="112">
        <f t="shared" ref="G181:J181" si="105">G182</f>
        <v>0</v>
      </c>
      <c r="H181" s="112">
        <f t="shared" si="105"/>
        <v>25000</v>
      </c>
      <c r="I181" s="112">
        <f t="shared" si="105"/>
        <v>25000</v>
      </c>
      <c r="J181" s="112">
        <f t="shared" si="105"/>
        <v>25000</v>
      </c>
    </row>
    <row r="182" spans="1:10" x14ac:dyDescent="0.25">
      <c r="A182" s="84"/>
      <c r="B182" s="102"/>
      <c r="C182" s="103"/>
      <c r="D182" s="84">
        <v>424</v>
      </c>
      <c r="E182" s="104"/>
      <c r="F182" s="72">
        <f t="shared" ref="F182:G182" si="106">SUM(F183)</f>
        <v>21646.48</v>
      </c>
      <c r="G182" s="72">
        <f t="shared" si="106"/>
        <v>0</v>
      </c>
      <c r="H182" s="72">
        <f>SUM(H183)</f>
        <v>25000</v>
      </c>
      <c r="I182" s="72">
        <f t="shared" ref="I182" si="107">SUM(I183)</f>
        <v>25000</v>
      </c>
      <c r="J182" s="72">
        <f t="shared" ref="J182" si="108">SUM(J183)</f>
        <v>25000</v>
      </c>
    </row>
    <row r="183" spans="1:10" x14ac:dyDescent="0.25">
      <c r="A183" s="17"/>
      <c r="B183" s="47"/>
      <c r="C183" s="20"/>
      <c r="D183" s="17">
        <v>4241</v>
      </c>
      <c r="E183" s="96" t="s">
        <v>125</v>
      </c>
      <c r="F183" s="10">
        <v>21646.48</v>
      </c>
      <c r="G183" s="11"/>
      <c r="H183" s="11">
        <v>25000</v>
      </c>
      <c r="I183" s="11">
        <v>25000</v>
      </c>
      <c r="J183" s="12">
        <v>25000</v>
      </c>
    </row>
  </sheetData>
  <mergeCells count="5">
    <mergeCell ref="A7:J7"/>
    <mergeCell ref="A47:J47"/>
    <mergeCell ref="A1:J1"/>
    <mergeCell ref="A3:J3"/>
    <mergeCell ref="A5:J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topLeftCell="A169" zoomScaleNormal="100" workbookViewId="0">
      <selection activeCell="E39" sqref="E3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7.5703125" customWidth="1"/>
    <col min="5" max="5" width="30.7109375" bestFit="1" customWidth="1"/>
    <col min="6" max="10" width="25.28515625" customWidth="1"/>
    <col min="12" max="14" width="13.7109375" bestFit="1" customWidth="1"/>
  </cols>
  <sheetData>
    <row r="1" spans="1:14" ht="42" customHeight="1" x14ac:dyDescent="0.25">
      <c r="A1" s="205" t="s">
        <v>66</v>
      </c>
      <c r="B1" s="205"/>
      <c r="C1" s="205"/>
      <c r="D1" s="205"/>
      <c r="E1" s="205"/>
      <c r="F1" s="205"/>
      <c r="G1" s="205"/>
      <c r="H1" s="205"/>
      <c r="I1" s="205"/>
      <c r="J1" s="205"/>
      <c r="M1">
        <v>7.5345000000000004</v>
      </c>
    </row>
    <row r="2" spans="1:14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5.75" x14ac:dyDescent="0.25">
      <c r="A3" s="205" t="s">
        <v>40</v>
      </c>
      <c r="B3" s="205"/>
      <c r="C3" s="205"/>
      <c r="D3" s="205"/>
      <c r="E3" s="205"/>
      <c r="F3" s="205"/>
      <c r="G3" s="205"/>
      <c r="H3" s="205"/>
      <c r="I3" s="223"/>
      <c r="J3" s="223"/>
    </row>
    <row r="4" spans="1:14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4" ht="18" customHeight="1" x14ac:dyDescent="0.25">
      <c r="A5" s="205" t="s">
        <v>15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4" ht="18" x14ac:dyDescent="0.25">
      <c r="A6" s="5"/>
      <c r="B6" s="5"/>
      <c r="C6" s="5"/>
      <c r="D6" s="5"/>
      <c r="E6" s="5"/>
      <c r="F6" s="5"/>
      <c r="G6" s="5"/>
      <c r="H6" s="5"/>
      <c r="I6" s="6"/>
      <c r="J6" s="6"/>
    </row>
    <row r="7" spans="1:14" ht="15.75" x14ac:dyDescent="0.25">
      <c r="A7" s="205" t="s">
        <v>1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14" ht="18" x14ac:dyDescent="0.25">
      <c r="A8" s="5"/>
      <c r="B8" s="5"/>
      <c r="C8" s="5"/>
      <c r="D8" s="5"/>
      <c r="E8" s="5"/>
      <c r="F8" s="5"/>
      <c r="G8" s="5"/>
      <c r="H8" s="5"/>
      <c r="I8" s="6"/>
      <c r="J8" s="6"/>
      <c r="L8" s="174"/>
      <c r="M8" s="174"/>
      <c r="N8" s="174"/>
    </row>
    <row r="9" spans="1:14" ht="25.5" x14ac:dyDescent="0.25">
      <c r="A9" s="25" t="s">
        <v>16</v>
      </c>
      <c r="B9" s="24" t="s">
        <v>17</v>
      </c>
      <c r="C9" s="24" t="s">
        <v>18</v>
      </c>
      <c r="D9" s="24" t="s">
        <v>87</v>
      </c>
      <c r="E9" s="24" t="s">
        <v>14</v>
      </c>
      <c r="F9" s="24" t="s">
        <v>128</v>
      </c>
      <c r="G9" s="25" t="s">
        <v>172</v>
      </c>
      <c r="H9" s="25" t="s">
        <v>169</v>
      </c>
      <c r="I9" s="25" t="s">
        <v>170</v>
      </c>
      <c r="J9" s="25" t="s">
        <v>171</v>
      </c>
      <c r="L9" s="174"/>
      <c r="M9" s="174"/>
      <c r="N9" s="174"/>
    </row>
    <row r="10" spans="1:14" ht="15.75" customHeight="1" x14ac:dyDescent="0.25">
      <c r="A10" s="57">
        <v>6</v>
      </c>
      <c r="B10" s="57"/>
      <c r="C10" s="57"/>
      <c r="D10" s="57"/>
      <c r="E10" s="57" t="s">
        <v>19</v>
      </c>
      <c r="F10" s="59">
        <f>F11+F21+F25+F29+F37+F42</f>
        <v>3663957.11</v>
      </c>
      <c r="G10" s="59">
        <f>G11+G21+G25+G29+G37</f>
        <v>3911094</v>
      </c>
      <c r="H10" s="59">
        <f t="shared" ref="H10:J10" si="0">H11+H21+H25+H29+H37+H42</f>
        <v>663507.8638263985</v>
      </c>
      <c r="I10" s="59">
        <f t="shared" si="0"/>
        <v>592451.39027141803</v>
      </c>
      <c r="J10" s="59">
        <f t="shared" si="0"/>
        <v>597748.09210962895</v>
      </c>
      <c r="L10" s="174"/>
      <c r="M10" s="174"/>
      <c r="N10" s="174"/>
    </row>
    <row r="11" spans="1:14" ht="25.5" x14ac:dyDescent="0.25">
      <c r="A11" s="48"/>
      <c r="B11" s="49">
        <v>63</v>
      </c>
      <c r="C11" s="49"/>
      <c r="D11" s="49"/>
      <c r="E11" s="49" t="s">
        <v>63</v>
      </c>
      <c r="F11" s="51">
        <f>SUM(F12+F18)</f>
        <v>3303721.6999999997</v>
      </c>
      <c r="G11" s="51">
        <f t="shared" ref="G11" si="1">SUM(G12+G18)</f>
        <v>3369000</v>
      </c>
      <c r="H11" s="51">
        <f>+' Račun prihoda i rashoda u HRK'!H11/' Račun prihoda i rashoda u EUR'!$M$1</f>
        <v>467423.18667463004</v>
      </c>
      <c r="I11" s="51">
        <f>+' Račun prihoda i rashoda u HRK'!I11/' Račun prihoda i rashoda u EUR'!$M$1</f>
        <v>470611.85214679141</v>
      </c>
      <c r="J11" s="51">
        <f>+' Račun prihoda i rashoda u HRK'!J11/' Račun prihoda i rashoda u EUR'!$M$1</f>
        <v>475244.93994292914</v>
      </c>
      <c r="L11" s="174"/>
      <c r="M11" s="174"/>
      <c r="N11" s="174"/>
    </row>
    <row r="12" spans="1:14" x14ac:dyDescent="0.25">
      <c r="A12" s="14"/>
      <c r="B12" s="14"/>
      <c r="C12" s="15">
        <v>52</v>
      </c>
      <c r="D12" s="15"/>
      <c r="E12" s="15" t="s">
        <v>65</v>
      </c>
      <c r="F12" s="11">
        <f t="shared" ref="F12:G12" si="2">SUM(F13+F15)</f>
        <v>3246824.32</v>
      </c>
      <c r="G12" s="11">
        <f t="shared" si="2"/>
        <v>3350000</v>
      </c>
      <c r="H12" s="11">
        <f>+' Račun prihoda i rashoda u HRK'!H12/' Račun prihoda i rashoda u EUR'!$M$1</f>
        <v>465432.34454841062</v>
      </c>
      <c r="I12" s="11">
        <f>+' Račun prihoda i rashoda u HRK'!I12/' Račun prihoda i rashoda u EUR'!$M$1</f>
        <v>468621.01002057199</v>
      </c>
      <c r="J12" s="11">
        <f>+' Račun prihoda i rashoda u HRK'!J12/' Račun prihoda i rashoda u EUR'!$M$1</f>
        <v>473254.09781670978</v>
      </c>
      <c r="L12" s="174"/>
      <c r="M12" s="174"/>
      <c r="N12" s="174"/>
    </row>
    <row r="13" spans="1:14" x14ac:dyDescent="0.25">
      <c r="A13" s="81"/>
      <c r="B13" s="81"/>
      <c r="C13" s="82"/>
      <c r="D13" s="82">
        <v>633</v>
      </c>
      <c r="E13" s="82" t="s">
        <v>152</v>
      </c>
      <c r="F13" s="72">
        <f t="shared" ref="F13:G13" si="3">SUM(F14)</f>
        <v>0</v>
      </c>
      <c r="G13" s="72">
        <f t="shared" si="3"/>
        <v>3350000</v>
      </c>
      <c r="H13" s="72">
        <f>+' Račun prihoda i rashoda u HRK'!H13/' Račun prihoda i rashoda u EUR'!$M$1</f>
        <v>0</v>
      </c>
      <c r="I13" s="72">
        <f>+' Račun prihoda i rashoda u HRK'!I13/' Račun prihoda i rashoda u EUR'!$M$1</f>
        <v>0</v>
      </c>
      <c r="J13" s="72">
        <f>+' Račun prihoda i rashoda u HRK'!J13/' Račun prihoda i rashoda u EUR'!$M$1</f>
        <v>0</v>
      </c>
      <c r="L13" s="174"/>
      <c r="M13" s="174"/>
      <c r="N13" s="174"/>
    </row>
    <row r="14" spans="1:14" x14ac:dyDescent="0.25">
      <c r="A14" s="14"/>
      <c r="B14" s="14"/>
      <c r="C14" s="15"/>
      <c r="D14" s="15">
        <v>6331</v>
      </c>
      <c r="E14" s="15" t="s">
        <v>153</v>
      </c>
      <c r="F14" s="10"/>
      <c r="G14" s="11">
        <v>3350000</v>
      </c>
      <c r="H14" s="11">
        <f>+' Račun prihoda i rashoda u HRK'!H14/' Račun prihoda i rashoda u EUR'!$M$1</f>
        <v>0</v>
      </c>
      <c r="I14" s="11">
        <f>+' Račun prihoda i rashoda u HRK'!I14/' Račun prihoda i rashoda u EUR'!$M$1</f>
        <v>0</v>
      </c>
      <c r="J14" s="11">
        <f>+' Račun prihoda i rashoda u HRK'!J14/' Račun prihoda i rashoda u EUR'!$M$1</f>
        <v>0</v>
      </c>
      <c r="L14" s="174"/>
      <c r="M14" s="174"/>
      <c r="N14" s="174"/>
    </row>
    <row r="15" spans="1:14" x14ac:dyDescent="0.25">
      <c r="A15" s="81"/>
      <c r="B15" s="81"/>
      <c r="C15" s="82"/>
      <c r="D15" s="82">
        <v>636</v>
      </c>
      <c r="E15" s="82" t="s">
        <v>154</v>
      </c>
      <c r="F15" s="72">
        <f t="shared" ref="F15:G15" si="4">SUM(F16:F17)</f>
        <v>3246824.32</v>
      </c>
      <c r="G15" s="72">
        <f t="shared" si="4"/>
        <v>0</v>
      </c>
      <c r="H15" s="72">
        <f>+' Račun prihoda i rashoda u HRK'!H15/' Račun prihoda i rashoda u EUR'!$M$1</f>
        <v>465432.34454841062</v>
      </c>
      <c r="I15" s="72">
        <f>+' Račun prihoda i rashoda u HRK'!I15/' Račun prihoda i rashoda u EUR'!$M$1</f>
        <v>468621.01002057199</v>
      </c>
      <c r="J15" s="72">
        <f>+' Račun prihoda i rashoda u HRK'!J15/' Račun prihoda i rashoda u EUR'!$M$1</f>
        <v>473254.09781670978</v>
      </c>
      <c r="L15" s="174"/>
      <c r="M15" s="174"/>
      <c r="N15" s="174"/>
    </row>
    <row r="16" spans="1:14" x14ac:dyDescent="0.25">
      <c r="A16" s="14"/>
      <c r="B16" s="14"/>
      <c r="C16" s="15"/>
      <c r="D16" s="15">
        <v>6361</v>
      </c>
      <c r="E16" s="15" t="s">
        <v>155</v>
      </c>
      <c r="F16" s="10">
        <v>3225179.32</v>
      </c>
      <c r="G16" s="11"/>
      <c r="H16" s="11">
        <f>+' Račun prihoda i rashoda u HRK'!H16/' Račun prihoda i rashoda u EUR'!$M$1</f>
        <v>460123.43221182557</v>
      </c>
      <c r="I16" s="11">
        <f>+' Račun prihoda i rashoda u HRK'!I16/' Račun prihoda i rashoda u EUR'!$M$1</f>
        <v>463312.09768398694</v>
      </c>
      <c r="J16" s="11">
        <f>+' Račun prihoda i rashoda u HRK'!J16/' Račun prihoda i rashoda u EUR'!$M$1</f>
        <v>467945.18548012472</v>
      </c>
      <c r="L16" s="174"/>
      <c r="M16" s="174"/>
      <c r="N16" s="174"/>
    </row>
    <row r="17" spans="1:14" x14ac:dyDescent="0.25">
      <c r="A17" s="14"/>
      <c r="B17" s="14"/>
      <c r="C17" s="15"/>
      <c r="D17" s="15">
        <v>6362</v>
      </c>
      <c r="E17" s="15" t="s">
        <v>156</v>
      </c>
      <c r="F17" s="10">
        <v>21645</v>
      </c>
      <c r="G17" s="11"/>
      <c r="H17" s="11">
        <f>+' Račun prihoda i rashoda u HRK'!H17/' Račun prihoda i rashoda u EUR'!$M$1</f>
        <v>5308.9123365850419</v>
      </c>
      <c r="I17" s="11">
        <f>+' Račun prihoda i rashoda u HRK'!I17/' Račun prihoda i rashoda u EUR'!$M$1</f>
        <v>5308.9123365850419</v>
      </c>
      <c r="J17" s="11">
        <f>+' Račun prihoda i rashoda u HRK'!J17/' Račun prihoda i rashoda u EUR'!$M$1</f>
        <v>5308.9123365850419</v>
      </c>
      <c r="L17" s="174"/>
      <c r="M17" s="174"/>
      <c r="N17" s="174"/>
    </row>
    <row r="18" spans="1:14" x14ac:dyDescent="0.25">
      <c r="A18" s="14"/>
      <c r="B18" s="14"/>
      <c r="C18" s="15">
        <v>51</v>
      </c>
      <c r="D18" s="15"/>
      <c r="E18" s="15"/>
      <c r="F18" s="11">
        <f t="shared" ref="F18:G18" si="5">SUM(F19)</f>
        <v>56897.38</v>
      </c>
      <c r="G18" s="11">
        <f t="shared" si="5"/>
        <v>19000</v>
      </c>
      <c r="H18" s="11">
        <f>+' Račun prihoda i rashoda u HRK'!H18/' Račun prihoda i rashoda u EUR'!$M$1</f>
        <v>1990.8421262193906</v>
      </c>
      <c r="I18" s="11">
        <f>+' Račun prihoda i rashoda u HRK'!I18/' Račun prihoda i rashoda u EUR'!$M$1</f>
        <v>1990.8421262193906</v>
      </c>
      <c r="J18" s="11">
        <f>+' Račun prihoda i rashoda u HRK'!J18/' Račun prihoda i rashoda u EUR'!$M$1</f>
        <v>1990.8421262193906</v>
      </c>
      <c r="L18" s="174"/>
      <c r="M18" s="174"/>
      <c r="N18" s="174"/>
    </row>
    <row r="19" spans="1:14" x14ac:dyDescent="0.25">
      <c r="A19" s="81"/>
      <c r="B19" s="81"/>
      <c r="C19" s="82"/>
      <c r="D19" s="82">
        <v>638</v>
      </c>
      <c r="E19" s="82" t="s">
        <v>157</v>
      </c>
      <c r="F19" s="72">
        <f>SUM(F20)</f>
        <v>56897.38</v>
      </c>
      <c r="G19" s="72">
        <f>SUM(G20)</f>
        <v>19000</v>
      </c>
      <c r="H19" s="72">
        <f>+' Račun prihoda i rashoda u HRK'!H19/' Račun prihoda i rashoda u EUR'!$M$1</f>
        <v>1990.8421262193906</v>
      </c>
      <c r="I19" s="72">
        <f>+' Račun prihoda i rashoda u HRK'!I19/' Račun prihoda i rashoda u EUR'!$M$1</f>
        <v>1990.8421262193906</v>
      </c>
      <c r="J19" s="72">
        <f>+' Račun prihoda i rashoda u HRK'!J19/' Račun prihoda i rashoda u EUR'!$M$1</f>
        <v>1990.8421262193906</v>
      </c>
      <c r="L19" s="174"/>
      <c r="M19" s="174"/>
      <c r="N19" s="174"/>
    </row>
    <row r="20" spans="1:14" x14ac:dyDescent="0.25">
      <c r="A20" s="14"/>
      <c r="B20" s="14"/>
      <c r="C20" s="15"/>
      <c r="D20" s="15">
        <v>6381</v>
      </c>
      <c r="E20" s="15" t="s">
        <v>158</v>
      </c>
      <c r="F20" s="10">
        <v>56897.38</v>
      </c>
      <c r="G20" s="11">
        <v>19000</v>
      </c>
      <c r="H20" s="11">
        <f>+' Račun prihoda i rashoda u HRK'!H20/' Račun prihoda i rashoda u EUR'!$M$1</f>
        <v>1990.8421262193906</v>
      </c>
      <c r="I20" s="11">
        <f>+' Račun prihoda i rashoda u HRK'!I20/' Račun prihoda i rashoda u EUR'!$M$1</f>
        <v>1990.8421262193906</v>
      </c>
      <c r="J20" s="11">
        <f>+' Račun prihoda i rashoda u HRK'!J20/' Račun prihoda i rashoda u EUR'!$M$1</f>
        <v>1990.8421262193906</v>
      </c>
      <c r="L20" s="174"/>
      <c r="M20" s="174"/>
      <c r="N20" s="174"/>
    </row>
    <row r="21" spans="1:14" x14ac:dyDescent="0.25">
      <c r="A21" s="52"/>
      <c r="B21" s="52">
        <v>64</v>
      </c>
      <c r="C21" s="53"/>
      <c r="D21" s="53"/>
      <c r="E21" s="53"/>
      <c r="F21" s="51">
        <f t="shared" ref="F21:G23" si="6">SUM(F22)</f>
        <v>1</v>
      </c>
      <c r="G21" s="51">
        <f t="shared" si="6"/>
        <v>0</v>
      </c>
      <c r="H21" s="51">
        <f>+' Račun prihoda i rashoda u HRK'!H21/' Račun prihoda i rashoda u EUR'!$M$1</f>
        <v>0</v>
      </c>
      <c r="I21" s="51">
        <f>+' Račun prihoda i rashoda u HRK'!I21/' Račun prihoda i rashoda u EUR'!$M$1</f>
        <v>0</v>
      </c>
      <c r="J21" s="51">
        <f>+' Račun prihoda i rashoda u HRK'!J21/' Račun prihoda i rashoda u EUR'!$M$1</f>
        <v>0</v>
      </c>
      <c r="L21" s="174"/>
      <c r="M21" s="174"/>
      <c r="N21" s="174"/>
    </row>
    <row r="22" spans="1:14" x14ac:dyDescent="0.25">
      <c r="A22" s="14"/>
      <c r="B22" s="29"/>
      <c r="C22" s="15">
        <v>43</v>
      </c>
      <c r="D22" s="15"/>
      <c r="E22" s="15"/>
      <c r="F22" s="11">
        <f t="shared" si="6"/>
        <v>1</v>
      </c>
      <c r="G22" s="11">
        <f t="shared" si="6"/>
        <v>0</v>
      </c>
      <c r="H22" s="11">
        <f>+' Račun prihoda i rashoda u HRK'!H22/' Račun prihoda i rashoda u EUR'!$M$1</f>
        <v>0</v>
      </c>
      <c r="I22" s="11">
        <f>+' Račun prihoda i rashoda u HRK'!I22/' Račun prihoda i rashoda u EUR'!$M$1</f>
        <v>0</v>
      </c>
      <c r="J22" s="11">
        <f>+' Račun prihoda i rashoda u HRK'!J22/' Račun prihoda i rashoda u EUR'!$M$1</f>
        <v>0</v>
      </c>
      <c r="L22" s="174"/>
      <c r="M22" s="174"/>
      <c r="N22" s="174"/>
    </row>
    <row r="23" spans="1:14" x14ac:dyDescent="0.25">
      <c r="A23" s="81"/>
      <c r="B23" s="83"/>
      <c r="C23" s="82"/>
      <c r="D23" s="82">
        <v>641</v>
      </c>
      <c r="E23" s="82" t="s">
        <v>159</v>
      </c>
      <c r="F23" s="72">
        <f t="shared" si="6"/>
        <v>1</v>
      </c>
      <c r="G23" s="72">
        <f t="shared" si="6"/>
        <v>0</v>
      </c>
      <c r="H23" s="72">
        <f>+' Račun prihoda i rashoda u HRK'!H23/' Račun prihoda i rashoda u EUR'!$M$1</f>
        <v>0</v>
      </c>
      <c r="I23" s="72">
        <f>+' Račun prihoda i rashoda u HRK'!I23/' Račun prihoda i rashoda u EUR'!$M$1</f>
        <v>0</v>
      </c>
      <c r="J23" s="72">
        <f>+' Račun prihoda i rashoda u HRK'!J23/' Račun prihoda i rashoda u EUR'!$M$1</f>
        <v>0</v>
      </c>
      <c r="L23" s="174"/>
      <c r="M23" s="174"/>
      <c r="N23" s="174"/>
    </row>
    <row r="24" spans="1:14" x14ac:dyDescent="0.25">
      <c r="A24" s="14"/>
      <c r="B24" s="29"/>
      <c r="C24" s="15"/>
      <c r="D24" s="15">
        <v>6413</v>
      </c>
      <c r="E24" s="15" t="s">
        <v>160</v>
      </c>
      <c r="F24" s="10">
        <v>1</v>
      </c>
      <c r="G24" s="11"/>
      <c r="H24" s="11">
        <f>+' Račun prihoda i rashoda u HRK'!H24/' Račun prihoda i rashoda u EUR'!$M$1</f>
        <v>0</v>
      </c>
      <c r="I24" s="11">
        <f>+' Račun prihoda i rashoda u HRK'!I24/' Račun prihoda i rashoda u EUR'!$M$1</f>
        <v>0</v>
      </c>
      <c r="J24" s="11">
        <f>+' Račun prihoda i rashoda u HRK'!J24/' Račun prihoda i rashoda u EUR'!$M$1</f>
        <v>0</v>
      </c>
      <c r="L24" s="174"/>
      <c r="M24" s="174"/>
      <c r="N24" s="174"/>
    </row>
    <row r="25" spans="1:14" x14ac:dyDescent="0.25">
      <c r="A25" s="52"/>
      <c r="B25" s="65">
        <v>65</v>
      </c>
      <c r="C25" s="53"/>
      <c r="D25" s="53"/>
      <c r="E25" s="53"/>
      <c r="F25" s="51">
        <f>SUM(F26)</f>
        <v>108779</v>
      </c>
      <c r="G25" s="51">
        <f t="shared" ref="G25" si="7">SUM(G26)</f>
        <v>237000</v>
      </c>
      <c r="H25" s="51">
        <f>+' Račun prihoda i rashoda u HRK'!H25/' Račun prihoda i rashoda u EUR'!$M$1</f>
        <v>11281.438715243214</v>
      </c>
      <c r="I25" s="51">
        <f>+' Račun prihoda i rashoda u HRK'!I25/' Račun prihoda i rashoda u EUR'!$M$1</f>
        <v>13272.280841462605</v>
      </c>
      <c r="J25" s="51">
        <f>+' Račun prihoda i rashoda u HRK'!J25/' Račun prihoda i rashoda u EUR'!$M$1</f>
        <v>13935.894883535735</v>
      </c>
      <c r="L25" s="174"/>
      <c r="M25" s="174"/>
      <c r="N25" s="174"/>
    </row>
    <row r="26" spans="1:14" x14ac:dyDescent="0.25">
      <c r="A26" s="14"/>
      <c r="B26" s="29"/>
      <c r="C26" s="15">
        <v>43</v>
      </c>
      <c r="D26" s="15"/>
      <c r="E26" s="15"/>
      <c r="F26" s="10">
        <f>F27</f>
        <v>108779</v>
      </c>
      <c r="G26" s="11">
        <f>G27</f>
        <v>237000</v>
      </c>
      <c r="H26" s="11">
        <f>+' Račun prihoda i rashoda u HRK'!H26/' Račun prihoda i rashoda u EUR'!$M$1</f>
        <v>11281.438715243214</v>
      </c>
      <c r="I26" s="11">
        <f>+' Račun prihoda i rashoda u HRK'!I26/' Račun prihoda i rashoda u EUR'!$M$1</f>
        <v>13272.280841462605</v>
      </c>
      <c r="J26" s="11">
        <f>+' Račun prihoda i rashoda u HRK'!J26/' Račun prihoda i rashoda u EUR'!$M$1</f>
        <v>13935.894883535735</v>
      </c>
      <c r="L26" s="174"/>
      <c r="M26" s="174"/>
      <c r="N26" s="174"/>
    </row>
    <row r="27" spans="1:14" x14ac:dyDescent="0.25">
      <c r="A27" s="81"/>
      <c r="B27" s="83"/>
      <c r="C27" s="82"/>
      <c r="D27" s="82">
        <v>652</v>
      </c>
      <c r="E27" s="82" t="s">
        <v>161</v>
      </c>
      <c r="F27" s="72">
        <f t="shared" ref="F27:G27" si="8">SUM(F28)</f>
        <v>108779</v>
      </c>
      <c r="G27" s="72">
        <f t="shared" si="8"/>
        <v>237000</v>
      </c>
      <c r="H27" s="72">
        <f>+' Račun prihoda i rashoda u HRK'!H27/' Račun prihoda i rashoda u EUR'!$M$1</f>
        <v>11281.438715243214</v>
      </c>
      <c r="I27" s="72">
        <f>+' Račun prihoda i rashoda u HRK'!I27/' Račun prihoda i rashoda u EUR'!$M$1</f>
        <v>13272.280841462605</v>
      </c>
      <c r="J27" s="72">
        <f>+' Račun prihoda i rashoda u HRK'!J27/' Račun prihoda i rashoda u EUR'!$M$1</f>
        <v>13935.894883535735</v>
      </c>
      <c r="L27" s="174"/>
      <c r="M27" s="174"/>
      <c r="N27" s="174"/>
    </row>
    <row r="28" spans="1:14" x14ac:dyDescent="0.25">
      <c r="A28" s="14"/>
      <c r="B28" s="29"/>
      <c r="C28" s="15"/>
      <c r="D28" s="15">
        <v>6526</v>
      </c>
      <c r="E28" s="15" t="s">
        <v>162</v>
      </c>
      <c r="F28" s="10">
        <v>108779</v>
      </c>
      <c r="G28" s="11">
        <v>237000</v>
      </c>
      <c r="H28" s="11">
        <f>+' Račun prihoda i rashoda u HRK'!H28/' Račun prihoda i rashoda u EUR'!$M$1</f>
        <v>11281.438715243214</v>
      </c>
      <c r="I28" s="11">
        <f>+' Račun prihoda i rashoda u HRK'!I28/' Račun prihoda i rashoda u EUR'!$M$1</f>
        <v>13272.280841462605</v>
      </c>
      <c r="J28" s="11">
        <f>+' Račun prihoda i rashoda u HRK'!J28/' Račun prihoda i rashoda u EUR'!$M$1</f>
        <v>13935.894883535735</v>
      </c>
      <c r="L28" s="174"/>
      <c r="M28" s="174"/>
      <c r="N28" s="174"/>
    </row>
    <row r="29" spans="1:14" x14ac:dyDescent="0.25">
      <c r="A29" s="52"/>
      <c r="B29" s="137">
        <v>66</v>
      </c>
      <c r="C29" s="53"/>
      <c r="D29" s="53"/>
      <c r="E29" s="53"/>
      <c r="F29" s="50">
        <f>SUM(F31+F33)</f>
        <v>9079</v>
      </c>
      <c r="G29" s="51"/>
      <c r="H29" s="51">
        <f>+' Račun prihoda i rashoda u HRK'!H29/' Račun prihoda i rashoda u EUR'!$M$1</f>
        <v>0</v>
      </c>
      <c r="I29" s="51">
        <f>+' Račun prihoda i rashoda u HRK'!I29/' Račun prihoda i rashoda u EUR'!$M$1</f>
        <v>0</v>
      </c>
      <c r="J29" s="51">
        <f>+' Račun prihoda i rashoda u HRK'!J29/' Račun prihoda i rashoda u EUR'!$M$1</f>
        <v>0</v>
      </c>
      <c r="L29" s="174"/>
      <c r="M29" s="174"/>
      <c r="N29" s="174"/>
    </row>
    <row r="30" spans="1:14" x14ac:dyDescent="0.25">
      <c r="A30" s="14"/>
      <c r="B30" s="29"/>
      <c r="C30" s="15">
        <v>11</v>
      </c>
      <c r="D30" s="15"/>
      <c r="E30" s="15"/>
      <c r="F30" s="10">
        <v>9079</v>
      </c>
      <c r="G30" s="11"/>
      <c r="H30" s="11">
        <f>+' Račun prihoda i rashoda u HRK'!H30/' Račun prihoda i rashoda u EUR'!$M$1</f>
        <v>0</v>
      </c>
      <c r="I30" s="11">
        <f>+' Račun prihoda i rashoda u HRK'!I30/' Račun prihoda i rashoda u EUR'!$M$1</f>
        <v>0</v>
      </c>
      <c r="J30" s="11">
        <f>+' Račun prihoda i rashoda u HRK'!J30/' Račun prihoda i rashoda u EUR'!$M$1</f>
        <v>0</v>
      </c>
      <c r="L30" s="174"/>
      <c r="M30" s="174"/>
      <c r="N30" s="174"/>
    </row>
    <row r="31" spans="1:14" x14ac:dyDescent="0.25">
      <c r="A31" s="81"/>
      <c r="B31" s="83"/>
      <c r="C31" s="82"/>
      <c r="D31" s="82">
        <v>661</v>
      </c>
      <c r="E31" s="82" t="s">
        <v>163</v>
      </c>
      <c r="F31" s="71">
        <f>F32</f>
        <v>600</v>
      </c>
      <c r="G31" s="72"/>
      <c r="H31" s="72">
        <f>+' Račun prihoda i rashoda u HRK'!H31/' Račun prihoda i rashoda u EUR'!$M$1</f>
        <v>0</v>
      </c>
      <c r="I31" s="72">
        <f>+' Račun prihoda i rashoda u HRK'!I31/' Račun prihoda i rashoda u EUR'!$M$1</f>
        <v>0</v>
      </c>
      <c r="J31" s="72">
        <f>+' Račun prihoda i rashoda u HRK'!J31/' Račun prihoda i rashoda u EUR'!$M$1</f>
        <v>0</v>
      </c>
      <c r="L31" s="174"/>
      <c r="M31" s="174"/>
      <c r="N31" s="174"/>
    </row>
    <row r="32" spans="1:14" x14ac:dyDescent="0.25">
      <c r="A32" s="14"/>
      <c r="B32" s="29"/>
      <c r="C32" s="15"/>
      <c r="D32" s="15">
        <v>6615</v>
      </c>
      <c r="E32" s="15" t="s">
        <v>164</v>
      </c>
      <c r="F32" s="10">
        <v>600</v>
      </c>
      <c r="G32" s="11"/>
      <c r="H32" s="11">
        <f>+' Račun prihoda i rashoda u HRK'!H32/' Račun prihoda i rashoda u EUR'!$M$1</f>
        <v>0</v>
      </c>
      <c r="I32" s="11">
        <f>+' Račun prihoda i rashoda u HRK'!I32/' Račun prihoda i rashoda u EUR'!$M$1</f>
        <v>0</v>
      </c>
      <c r="J32" s="11">
        <f>+' Račun prihoda i rashoda u HRK'!J32/' Račun prihoda i rashoda u EUR'!$M$1</f>
        <v>0</v>
      </c>
      <c r="L32" s="174"/>
      <c r="M32" s="174"/>
      <c r="N32" s="174"/>
    </row>
    <row r="33" spans="1:14" x14ac:dyDescent="0.25">
      <c r="A33" s="81"/>
      <c r="B33" s="83"/>
      <c r="C33" s="82"/>
      <c r="D33" s="82">
        <v>663</v>
      </c>
      <c r="E33" s="82" t="s">
        <v>165</v>
      </c>
      <c r="F33" s="71">
        <f>SUM(F34:F35)</f>
        <v>8479</v>
      </c>
      <c r="G33" s="72"/>
      <c r="H33" s="72">
        <f>+' Račun prihoda i rashoda u HRK'!H33/' Račun prihoda i rashoda u EUR'!$M$1</f>
        <v>0</v>
      </c>
      <c r="I33" s="72">
        <f>+' Račun prihoda i rashoda u HRK'!I33/' Račun prihoda i rashoda u EUR'!$M$1</f>
        <v>0</v>
      </c>
      <c r="J33" s="72">
        <f>+' Račun prihoda i rashoda u HRK'!J33/' Račun prihoda i rashoda u EUR'!$M$1</f>
        <v>0</v>
      </c>
      <c r="L33" s="174"/>
      <c r="M33" s="174"/>
      <c r="N33" s="174"/>
    </row>
    <row r="34" spans="1:14" x14ac:dyDescent="0.25">
      <c r="A34" s="14"/>
      <c r="B34" s="29"/>
      <c r="C34" s="15"/>
      <c r="D34" s="15">
        <v>6631</v>
      </c>
      <c r="E34" s="15" t="s">
        <v>137</v>
      </c>
      <c r="F34" s="10">
        <v>3479</v>
      </c>
      <c r="G34" s="11"/>
      <c r="H34" s="11">
        <f>+' Račun prihoda i rashoda u HRK'!H34/' Račun prihoda i rashoda u EUR'!$M$1</f>
        <v>0</v>
      </c>
      <c r="I34" s="11">
        <f>+' Račun prihoda i rashoda u HRK'!I34/' Račun prihoda i rashoda u EUR'!$M$1</f>
        <v>0</v>
      </c>
      <c r="J34" s="11">
        <f>+' Račun prihoda i rashoda u HRK'!J34/' Račun prihoda i rashoda u EUR'!$M$1</f>
        <v>0</v>
      </c>
      <c r="L34" s="174"/>
      <c r="M34" s="174"/>
      <c r="N34" s="174"/>
    </row>
    <row r="35" spans="1:14" x14ac:dyDescent="0.25">
      <c r="A35" s="14"/>
      <c r="B35" s="29"/>
      <c r="C35" s="15"/>
      <c r="D35" s="15">
        <v>6632</v>
      </c>
      <c r="E35" s="15" t="s">
        <v>166</v>
      </c>
      <c r="F35" s="10">
        <v>5000</v>
      </c>
      <c r="G35" s="11"/>
      <c r="H35" s="11">
        <f>+' Račun prihoda i rashoda u HRK'!H35/' Račun prihoda i rashoda u EUR'!$M$1</f>
        <v>0</v>
      </c>
      <c r="I35" s="11">
        <f>+' Račun prihoda i rashoda u HRK'!I35/' Račun prihoda i rashoda u EUR'!$M$1</f>
        <v>0</v>
      </c>
      <c r="J35" s="11">
        <f>+' Račun prihoda i rashoda u HRK'!J35/' Račun prihoda i rashoda u EUR'!$M$1</f>
        <v>0</v>
      </c>
      <c r="L35" s="174"/>
      <c r="M35" s="174"/>
      <c r="N35" s="174"/>
    </row>
    <row r="36" spans="1:14" x14ac:dyDescent="0.25">
      <c r="A36" s="14"/>
      <c r="B36" s="29"/>
      <c r="C36" s="15"/>
      <c r="D36" s="15"/>
      <c r="E36" s="15"/>
      <c r="F36" s="10"/>
      <c r="G36" s="11"/>
      <c r="H36" s="11">
        <f>+' Račun prihoda i rashoda u HRK'!H36/' Račun prihoda i rashoda u EUR'!$M$1</f>
        <v>0</v>
      </c>
      <c r="I36" s="11">
        <f>+' Račun prihoda i rashoda u HRK'!I36/' Račun prihoda i rashoda u EUR'!$M$1</f>
        <v>0</v>
      </c>
      <c r="J36" s="11">
        <f>+' Račun prihoda i rashoda u HRK'!J36/' Račun prihoda i rashoda u EUR'!$M$1</f>
        <v>0</v>
      </c>
      <c r="L36" s="174"/>
      <c r="M36" s="174"/>
      <c r="N36" s="174"/>
    </row>
    <row r="37" spans="1:14" ht="25.5" x14ac:dyDescent="0.25">
      <c r="A37" s="52"/>
      <c r="B37" s="52">
        <v>67</v>
      </c>
      <c r="C37" s="53"/>
      <c r="D37" s="53"/>
      <c r="E37" s="49" t="s">
        <v>64</v>
      </c>
      <c r="F37" s="51">
        <f>F39</f>
        <v>61667.41</v>
      </c>
      <c r="G37" s="51">
        <f>G38</f>
        <v>305094</v>
      </c>
      <c r="H37" s="51">
        <f>+' Račun prihoda i rashoda u HRK'!H37/' Račun prihoda i rashoda u EUR'!$M$1</f>
        <v>97949.432609994023</v>
      </c>
      <c r="I37" s="51">
        <f>+' Račun prihoda i rashoda u HRK'!I37/' Račun prihoda i rashoda u EUR'!$M$1</f>
        <v>61583.383104386485</v>
      </c>
      <c r="J37" s="51">
        <f>+' Račun prihoda i rashoda u HRK'!J37/' Račun prihoda i rashoda u EUR'!$M$1</f>
        <v>61583.383104386485</v>
      </c>
      <c r="L37" s="174"/>
      <c r="M37" s="174"/>
      <c r="N37" s="174"/>
    </row>
    <row r="38" spans="1:14" x14ac:dyDescent="0.25">
      <c r="A38" s="14"/>
      <c r="B38" s="14"/>
      <c r="C38" s="15">
        <v>11</v>
      </c>
      <c r="D38" s="15"/>
      <c r="E38" s="17" t="s">
        <v>20</v>
      </c>
      <c r="F38" s="10"/>
      <c r="G38" s="11">
        <f>G39</f>
        <v>305094</v>
      </c>
      <c r="H38" s="11">
        <f>+' Račun prihoda i rashoda u HRK'!H38/' Račun prihoda i rashoda u EUR'!$M$1</f>
        <v>97949.432609994023</v>
      </c>
      <c r="I38" s="11">
        <f>+' Račun prihoda i rashoda u HRK'!I38/' Račun prihoda i rashoda u EUR'!$M$1</f>
        <v>61583.383104386485</v>
      </c>
      <c r="J38" s="11">
        <f>+' Račun prihoda i rashoda u HRK'!J38/' Račun prihoda i rashoda u EUR'!$M$1</f>
        <v>61583.383104386485</v>
      </c>
      <c r="L38" s="174"/>
      <c r="M38" s="174"/>
      <c r="N38" s="174"/>
    </row>
    <row r="39" spans="1:14" ht="25.5" x14ac:dyDescent="0.25">
      <c r="A39" s="81"/>
      <c r="B39" s="81"/>
      <c r="C39" s="82"/>
      <c r="D39" s="82">
        <v>671</v>
      </c>
      <c r="E39" s="84" t="s">
        <v>64</v>
      </c>
      <c r="F39" s="72">
        <f t="shared" ref="F39" si="9">SUM(F40:F41)</f>
        <v>61667.41</v>
      </c>
      <c r="G39" s="72">
        <f>G40+G41+G42</f>
        <v>305094</v>
      </c>
      <c r="H39" s="72">
        <f>+' Račun prihoda i rashoda u HRK'!H39/' Račun prihoda i rashoda u EUR'!$M$1</f>
        <v>97949.432609994023</v>
      </c>
      <c r="I39" s="72">
        <f>+' Račun prihoda i rashoda u HRK'!I39/' Račun prihoda i rashoda u EUR'!$M$1</f>
        <v>61583.383104386485</v>
      </c>
      <c r="J39" s="72">
        <f>+' Račun prihoda i rashoda u HRK'!J39/' Račun prihoda i rashoda u EUR'!$M$1</f>
        <v>61583.383104386485</v>
      </c>
      <c r="L39" s="174"/>
      <c r="M39" s="174"/>
      <c r="N39" s="174"/>
    </row>
    <row r="40" spans="1:14" ht="25.5" x14ac:dyDescent="0.25">
      <c r="A40" s="14"/>
      <c r="B40" s="14"/>
      <c r="C40" s="15"/>
      <c r="D40" s="15">
        <v>6711</v>
      </c>
      <c r="E40" s="17" t="s">
        <v>196</v>
      </c>
      <c r="F40" s="10"/>
      <c r="G40" s="11">
        <v>9600</v>
      </c>
      <c r="H40" s="11">
        <f>+' Račun prihoda i rashoda u HRK'!H40/' Račun prihoda i rashoda u EUR'!$M$1</f>
        <v>1274.1389607804101</v>
      </c>
      <c r="I40" s="11">
        <f>+' Račun prihoda i rashoda u HRK'!I40/' Račun prihoda i rashoda u EUR'!$M$1</f>
        <v>1327.2280841462605</v>
      </c>
      <c r="J40" s="11">
        <f>+' Račun prihoda i rashoda u HRK'!J40/' Račun prihoda i rashoda u EUR'!$M$1</f>
        <v>1327.2280841462605</v>
      </c>
      <c r="L40" s="174"/>
      <c r="M40" s="174"/>
      <c r="N40" s="174"/>
    </row>
    <row r="41" spans="1:14" ht="25.5" x14ac:dyDescent="0.25">
      <c r="A41" s="14"/>
      <c r="B41" s="14"/>
      <c r="C41" s="15"/>
      <c r="D41" s="15">
        <v>6712</v>
      </c>
      <c r="E41" s="17" t="s">
        <v>197</v>
      </c>
      <c r="F41" s="10">
        <v>61667.41</v>
      </c>
      <c r="G41" s="11"/>
      <c r="H41" s="11">
        <f>+' Račun prihoda i rashoda u HRK'!H41/' Račun prihoda i rashoda u EUR'!$M$1</f>
        <v>9821.4878226823275</v>
      </c>
      <c r="I41" s="11">
        <f>+' Račun prihoda i rashoda u HRK'!I41/' Račun prihoda i rashoda u EUR'!$M$1</f>
        <v>13272.280841462605</v>
      </c>
      <c r="J41" s="11">
        <f>+' Račun prihoda i rashoda u HRK'!J41/' Račun prihoda i rashoda u EUR'!$M$1</f>
        <v>13272.280841462605</v>
      </c>
      <c r="L41" s="174"/>
      <c r="M41" s="174"/>
      <c r="N41" s="174"/>
    </row>
    <row r="42" spans="1:14" x14ac:dyDescent="0.25">
      <c r="A42" s="14"/>
      <c r="B42" s="14"/>
      <c r="C42" s="15">
        <v>44</v>
      </c>
      <c r="D42" s="15">
        <v>6711</v>
      </c>
      <c r="E42" s="19" t="s">
        <v>72</v>
      </c>
      <c r="F42" s="10">
        <v>180709</v>
      </c>
      <c r="G42" s="11">
        <v>295494</v>
      </c>
      <c r="H42" s="11">
        <f>+' Račun prihoda i rashoda u HRK'!H42/' Račun prihoda i rashoda u EUR'!$M$1</f>
        <v>86853.805826531287</v>
      </c>
      <c r="I42" s="11">
        <f>+' Račun prihoda i rashoda u HRK'!I42/' Račun prihoda i rashoda u EUR'!$M$1</f>
        <v>46983.874178777623</v>
      </c>
      <c r="J42" s="11">
        <f>+' Račun prihoda i rashoda u HRK'!J42/' Račun prihoda i rashoda u EUR'!$M$1</f>
        <v>46983.874178777623</v>
      </c>
      <c r="L42" s="174"/>
      <c r="M42" s="174"/>
      <c r="N42" s="174"/>
    </row>
    <row r="43" spans="1:14" ht="25.5" x14ac:dyDescent="0.25">
      <c r="A43" s="63">
        <v>7</v>
      </c>
      <c r="B43" s="63"/>
      <c r="C43" s="63"/>
      <c r="D43" s="63"/>
      <c r="E43" s="64" t="s">
        <v>21</v>
      </c>
      <c r="F43" s="58"/>
      <c r="G43" s="59"/>
      <c r="H43" s="59">
        <f>+' Račun prihoda i rashoda u HRK'!H43/' Račun prihoda i rashoda u EUR'!$M$1</f>
        <v>0</v>
      </c>
      <c r="I43" s="59">
        <f>+' Račun prihoda i rashoda u HRK'!I43/' Račun prihoda i rashoda u EUR'!$M$1</f>
        <v>0</v>
      </c>
      <c r="J43" s="59">
        <f>+' Račun prihoda i rashoda u HRK'!J43/' Račun prihoda i rashoda u EUR'!$M$1</f>
        <v>0</v>
      </c>
      <c r="L43" s="174"/>
      <c r="M43" s="174"/>
      <c r="N43" s="174"/>
    </row>
    <row r="44" spans="1:14" ht="25.5" x14ac:dyDescent="0.25">
      <c r="A44" s="17"/>
      <c r="B44" s="17">
        <v>72</v>
      </c>
      <c r="C44" s="17"/>
      <c r="D44" s="17"/>
      <c r="E44" s="28" t="s">
        <v>62</v>
      </c>
      <c r="F44" s="10"/>
      <c r="G44" s="11"/>
      <c r="H44" s="11">
        <f>+' Račun prihoda i rashoda u HRK'!H44/' Račun prihoda i rashoda u EUR'!$M$1</f>
        <v>0</v>
      </c>
      <c r="I44" s="11">
        <f>+' Račun prihoda i rashoda u HRK'!I44/' Račun prihoda i rashoda u EUR'!$M$1</f>
        <v>0</v>
      </c>
      <c r="J44" s="12">
        <f>+' Račun prihoda i rashoda u HRK'!J44/' Račun prihoda i rashoda u EUR'!$M$1</f>
        <v>0</v>
      </c>
      <c r="L44" s="174"/>
      <c r="M44" s="174"/>
      <c r="N44" s="174"/>
    </row>
    <row r="45" spans="1:14" x14ac:dyDescent="0.25">
      <c r="A45" s="17"/>
      <c r="B45" s="17"/>
      <c r="C45" s="15">
        <v>11</v>
      </c>
      <c r="D45" s="15"/>
      <c r="E45" s="15" t="s">
        <v>20</v>
      </c>
      <c r="F45" s="10"/>
      <c r="G45" s="11"/>
      <c r="H45" s="11">
        <f>+' Račun prihoda i rashoda u HRK'!H45/' Račun prihoda i rashoda u EUR'!$M$1</f>
        <v>0</v>
      </c>
      <c r="I45" s="11">
        <f>+' Račun prihoda i rashoda u HRK'!I45/' Račun prihoda i rashoda u EUR'!$M$1</f>
        <v>0</v>
      </c>
      <c r="J45" s="12">
        <f>+' Račun prihoda i rashoda u HRK'!J45/' Račun prihoda i rashoda u EUR'!$M$1</f>
        <v>0</v>
      </c>
      <c r="L45" s="174"/>
      <c r="M45" s="174"/>
      <c r="N45" s="174"/>
    </row>
    <row r="46" spans="1:14" x14ac:dyDescent="0.25">
      <c r="L46" s="174"/>
      <c r="M46" s="174"/>
      <c r="N46" s="174"/>
    </row>
    <row r="47" spans="1:14" ht="15.75" x14ac:dyDescent="0.25">
      <c r="A47" s="205" t="s">
        <v>22</v>
      </c>
      <c r="B47" s="224"/>
      <c r="C47" s="224"/>
      <c r="D47" s="224"/>
      <c r="E47" s="224"/>
      <c r="F47" s="224"/>
      <c r="G47" s="224"/>
      <c r="H47" s="224"/>
      <c r="I47" s="224"/>
      <c r="J47" s="224"/>
      <c r="L47" s="174"/>
      <c r="M47" s="174"/>
      <c r="N47" s="174"/>
    </row>
    <row r="48" spans="1:14" ht="18" x14ac:dyDescent="0.25">
      <c r="A48" s="5"/>
      <c r="B48" s="5"/>
      <c r="C48" s="5"/>
      <c r="D48" s="5"/>
      <c r="E48" s="5"/>
      <c r="F48" s="5"/>
      <c r="G48" s="5"/>
      <c r="H48" s="5"/>
      <c r="I48" s="6"/>
      <c r="J48" s="6"/>
      <c r="L48" s="174"/>
      <c r="M48" s="174"/>
      <c r="N48" s="174"/>
    </row>
    <row r="49" spans="1:14" ht="25.5" x14ac:dyDescent="0.25">
      <c r="A49" s="25" t="s">
        <v>16</v>
      </c>
      <c r="B49" s="24" t="s">
        <v>17</v>
      </c>
      <c r="C49" s="24" t="s">
        <v>18</v>
      </c>
      <c r="D49" s="24"/>
      <c r="E49" s="24" t="s">
        <v>23</v>
      </c>
      <c r="F49" s="24" t="s">
        <v>128</v>
      </c>
      <c r="G49" s="25" t="s">
        <v>172</v>
      </c>
      <c r="H49" s="25" t="s">
        <v>169</v>
      </c>
      <c r="I49" s="25" t="s">
        <v>170</v>
      </c>
      <c r="J49" s="25" t="s">
        <v>171</v>
      </c>
      <c r="L49" s="174"/>
      <c r="M49" s="174"/>
      <c r="N49" s="174"/>
    </row>
    <row r="50" spans="1:14" ht="15.75" customHeight="1" x14ac:dyDescent="0.25">
      <c r="A50" s="57">
        <v>3</v>
      </c>
      <c r="B50" s="57"/>
      <c r="C50" s="57"/>
      <c r="D50" s="57"/>
      <c r="E50" s="57" t="s">
        <v>24</v>
      </c>
      <c r="F50" s="59">
        <f>SUM(F51+F80+F147+F157+F161)</f>
        <v>3598036.9200000004</v>
      </c>
      <c r="G50" s="59">
        <f>SUM(G51+G80+G147+G157)</f>
        <v>4410600</v>
      </c>
      <c r="H50" s="59">
        <f>+' Račun prihoda i rashoda u HRK'!H50/' Račun prihoda i rashoda u EUR'!$M$1</f>
        <v>566832.57017718488</v>
      </c>
      <c r="I50" s="59">
        <f>+' Račun prihoda i rashoda u HRK'!I50/' Račun prihoda i rashoda u EUR'!$M$1</f>
        <v>528877.16504081222</v>
      </c>
      <c r="J50" s="59">
        <f>+' Račun prihoda i rashoda u HRK'!J50/' Račun prihoda i rashoda u EUR'!$M$1</f>
        <v>534173.86687902315</v>
      </c>
      <c r="L50" s="174"/>
      <c r="M50" s="174"/>
      <c r="N50" s="174"/>
    </row>
    <row r="51" spans="1:14" ht="15.75" customHeight="1" x14ac:dyDescent="0.25">
      <c r="A51" s="48"/>
      <c r="B51" s="49">
        <v>31</v>
      </c>
      <c r="C51" s="49"/>
      <c r="D51" s="49"/>
      <c r="E51" s="49" t="s">
        <v>25</v>
      </c>
      <c r="F51" s="50">
        <f>SUM(F52+F59+F66+F73)</f>
        <v>3051232.6100000003</v>
      </c>
      <c r="G51" s="51">
        <f>SUM(G52+G59+G66+G73+G80)</f>
        <v>3881600</v>
      </c>
      <c r="H51" s="51">
        <f>+' Račun prihoda i rashoda u HRK'!H51/' Račun prihoda i rashoda u EUR'!$M$1</f>
        <v>442816.37799455837</v>
      </c>
      <c r="I51" s="51">
        <f>+' Račun prihoda i rashoda u HRK'!I51/' Račun prihoda i rashoda u EUR'!$M$1</f>
        <v>445872.32065830508</v>
      </c>
      <c r="J51" s="51">
        <f>+' Račun prihoda i rashoda u HRK'!J51/' Račun prihoda i rashoda u EUR'!$M$1</f>
        <v>450317.73840334459</v>
      </c>
      <c r="L51" s="174"/>
      <c r="M51" s="174"/>
      <c r="N51" s="174"/>
    </row>
    <row r="52" spans="1:14" x14ac:dyDescent="0.25">
      <c r="A52" s="109"/>
      <c r="B52" s="109"/>
      <c r="C52" s="110">
        <v>11</v>
      </c>
      <c r="D52" s="110"/>
      <c r="E52" s="110" t="s">
        <v>20</v>
      </c>
      <c r="F52" s="111">
        <f t="shared" ref="F52" si="10">SUM(F53+F55+F57)</f>
        <v>10700</v>
      </c>
      <c r="G52" s="111">
        <f>SUM(G53+G55)</f>
        <v>9600</v>
      </c>
      <c r="H52" s="111">
        <f>+' Račun prihoda i rashoda u HRK'!H52/' Račun prihoda i rashoda u EUR'!$M$1</f>
        <v>1274.1389607804101</v>
      </c>
      <c r="I52" s="111">
        <f>+' Račun prihoda i rashoda u HRK'!I52/' Račun prihoda i rashoda u EUR'!$M$1</f>
        <v>1327.2280841462605</v>
      </c>
      <c r="J52" s="111">
        <f>+' Račun prihoda i rashoda u HRK'!J52/' Račun prihoda i rashoda u EUR'!$M$1</f>
        <v>1327.2280841462605</v>
      </c>
      <c r="L52" s="174"/>
      <c r="M52" s="174"/>
      <c r="N52" s="174"/>
    </row>
    <row r="53" spans="1:14" x14ac:dyDescent="0.25">
      <c r="A53" s="81"/>
      <c r="B53" s="81"/>
      <c r="C53" s="82"/>
      <c r="D53" s="82">
        <v>311</v>
      </c>
      <c r="E53" s="82" t="s">
        <v>89</v>
      </c>
      <c r="F53" s="72">
        <f t="shared" ref="F53:G53" si="11">SUM(F54)</f>
        <v>0</v>
      </c>
      <c r="G53" s="72">
        <f t="shared" si="11"/>
        <v>9600</v>
      </c>
      <c r="H53" s="72">
        <f>+' Račun prihoda i rashoda u HRK'!H53/' Račun prihoda i rashoda u EUR'!$M$1</f>
        <v>1274.1389607804101</v>
      </c>
      <c r="I53" s="72">
        <f>+' Račun prihoda i rashoda u HRK'!I53/' Račun prihoda i rashoda u EUR'!$M$1</f>
        <v>1327.2280841462605</v>
      </c>
      <c r="J53" s="72">
        <f>+' Račun prihoda i rashoda u HRK'!J53/' Račun prihoda i rashoda u EUR'!$M$1</f>
        <v>1327.2280841462605</v>
      </c>
      <c r="L53" s="174"/>
      <c r="M53" s="174"/>
      <c r="N53" s="174"/>
    </row>
    <row r="54" spans="1:14" x14ac:dyDescent="0.25">
      <c r="A54" s="14"/>
      <c r="B54" s="14"/>
      <c r="C54" s="15"/>
      <c r="D54" s="15">
        <v>3111</v>
      </c>
      <c r="E54" s="15" t="s">
        <v>88</v>
      </c>
      <c r="F54" s="10"/>
      <c r="G54" s="11">
        <v>9600</v>
      </c>
      <c r="H54" s="11">
        <f>+' Račun prihoda i rashoda u HRK'!H54/' Račun prihoda i rashoda u EUR'!$M$1</f>
        <v>1274.1389607804101</v>
      </c>
      <c r="I54" s="11">
        <f>+' Račun prihoda i rashoda u HRK'!I54/' Račun prihoda i rashoda u EUR'!$M$1</f>
        <v>1327.2280841462605</v>
      </c>
      <c r="J54" s="11">
        <f>+' Račun prihoda i rashoda u HRK'!J54/' Račun prihoda i rashoda u EUR'!$M$1</f>
        <v>1327.2280841462605</v>
      </c>
      <c r="L54" s="174"/>
      <c r="M54" s="174"/>
      <c r="N54" s="174"/>
    </row>
    <row r="55" spans="1:14" x14ac:dyDescent="0.25">
      <c r="A55" s="81"/>
      <c r="B55" s="81"/>
      <c r="C55" s="82"/>
      <c r="D55" s="82">
        <v>312</v>
      </c>
      <c r="E55" s="82" t="s">
        <v>90</v>
      </c>
      <c r="F55" s="72">
        <f t="shared" ref="F55:G55" si="12">SUM(F56)</f>
        <v>9340.35</v>
      </c>
      <c r="G55" s="72">
        <f t="shared" si="12"/>
        <v>0</v>
      </c>
      <c r="H55" s="72">
        <f>+' Račun prihoda i rashoda u HRK'!H55/' Račun prihoda i rashoda u EUR'!$M$1</f>
        <v>0</v>
      </c>
      <c r="I55" s="72">
        <f>+' Račun prihoda i rashoda u HRK'!I55/' Račun prihoda i rashoda u EUR'!$M$1</f>
        <v>0</v>
      </c>
      <c r="J55" s="72">
        <f>+' Račun prihoda i rashoda u HRK'!J55/' Račun prihoda i rashoda u EUR'!$M$1</f>
        <v>0</v>
      </c>
      <c r="L55" s="174"/>
      <c r="M55" s="174"/>
      <c r="N55" s="174"/>
    </row>
    <row r="56" spans="1:14" x14ac:dyDescent="0.25">
      <c r="A56" s="14"/>
      <c r="B56" s="14"/>
      <c r="C56" s="15"/>
      <c r="D56" s="15">
        <v>3121</v>
      </c>
      <c r="E56" s="15" t="s">
        <v>90</v>
      </c>
      <c r="F56" s="10">
        <v>9340.35</v>
      </c>
      <c r="G56" s="11"/>
      <c r="H56" s="11">
        <f>+' Račun prihoda i rashoda u HRK'!H56/' Račun prihoda i rashoda u EUR'!$M$1</f>
        <v>0</v>
      </c>
      <c r="I56" s="11">
        <f>+' Račun prihoda i rashoda u HRK'!I56/' Račun prihoda i rashoda u EUR'!$M$1</f>
        <v>0</v>
      </c>
      <c r="J56" s="11">
        <f>+' Račun prihoda i rashoda u HRK'!J56/' Račun prihoda i rashoda u EUR'!$M$1</f>
        <v>0</v>
      </c>
      <c r="L56" s="174"/>
      <c r="M56" s="174"/>
      <c r="N56" s="174"/>
    </row>
    <row r="57" spans="1:14" x14ac:dyDescent="0.25">
      <c r="A57" s="81"/>
      <c r="B57" s="81"/>
      <c r="C57" s="82"/>
      <c r="D57" s="82">
        <v>313</v>
      </c>
      <c r="E57" s="82" t="s">
        <v>91</v>
      </c>
      <c r="F57" s="72">
        <f>SUM(F58)</f>
        <v>1359.65</v>
      </c>
      <c r="G57" s="72">
        <f>SUM(G58)</f>
        <v>0</v>
      </c>
      <c r="H57" s="72">
        <f>+' Račun prihoda i rashoda u HRK'!H57/' Račun prihoda i rashoda u EUR'!$M$1</f>
        <v>0</v>
      </c>
      <c r="I57" s="72">
        <f>+' Račun prihoda i rashoda u HRK'!I57/' Račun prihoda i rashoda u EUR'!$M$1</f>
        <v>0</v>
      </c>
      <c r="J57" s="72">
        <f>+' Račun prihoda i rashoda u HRK'!J57/' Račun prihoda i rashoda u EUR'!$M$1</f>
        <v>0</v>
      </c>
      <c r="L57" s="174"/>
      <c r="M57" s="174"/>
      <c r="N57" s="174"/>
    </row>
    <row r="58" spans="1:14" x14ac:dyDescent="0.25">
      <c r="A58" s="14"/>
      <c r="B58" s="14"/>
      <c r="C58" s="15"/>
      <c r="D58" s="15">
        <v>3132</v>
      </c>
      <c r="E58" s="15" t="s">
        <v>92</v>
      </c>
      <c r="F58" s="10">
        <v>1359.65</v>
      </c>
      <c r="G58" s="11"/>
      <c r="H58" s="11">
        <f>+' Račun prihoda i rashoda u HRK'!H58/' Račun prihoda i rashoda u EUR'!$M$1</f>
        <v>0</v>
      </c>
      <c r="I58" s="11">
        <f>+' Račun prihoda i rashoda u HRK'!I58/' Račun prihoda i rashoda u EUR'!$M$1</f>
        <v>0</v>
      </c>
      <c r="J58" s="11">
        <f>+' Račun prihoda i rashoda u HRK'!J58/' Račun prihoda i rashoda u EUR'!$M$1</f>
        <v>0</v>
      </c>
      <c r="L58" s="174"/>
      <c r="M58" s="174"/>
      <c r="N58" s="174"/>
    </row>
    <row r="59" spans="1:14" x14ac:dyDescent="0.25">
      <c r="A59" s="109"/>
      <c r="B59" s="109"/>
      <c r="C59" s="110">
        <v>43</v>
      </c>
      <c r="D59" s="110"/>
      <c r="E59" s="110" t="s">
        <v>71</v>
      </c>
      <c r="F59" s="111">
        <f t="shared" ref="F59:G59" si="13">SUM(F60+F62+F64)</f>
        <v>0</v>
      </c>
      <c r="G59" s="111">
        <f t="shared" si="13"/>
        <v>0</v>
      </c>
      <c r="H59" s="111">
        <f>+' Račun prihoda i rashoda u HRK'!H59/' Račun prihoda i rashoda u EUR'!$M$1</f>
        <v>0</v>
      </c>
      <c r="I59" s="111">
        <f>+' Račun prihoda i rashoda u HRK'!I59/' Račun prihoda i rashoda u EUR'!$M$1</f>
        <v>0</v>
      </c>
      <c r="J59" s="111">
        <f>+' Račun prihoda i rashoda u HRK'!J59/' Račun prihoda i rashoda u EUR'!$M$1</f>
        <v>0</v>
      </c>
      <c r="L59" s="174"/>
      <c r="M59" s="174"/>
      <c r="N59" s="174"/>
    </row>
    <row r="60" spans="1:14" x14ac:dyDescent="0.25">
      <c r="A60" s="81"/>
      <c r="B60" s="81"/>
      <c r="C60" s="82"/>
      <c r="D60" s="82">
        <v>311</v>
      </c>
      <c r="E60" s="82" t="s">
        <v>89</v>
      </c>
      <c r="F60" s="72">
        <f t="shared" ref="F60:G60" si="14">SUM(F61)</f>
        <v>0</v>
      </c>
      <c r="G60" s="72">
        <f t="shared" si="14"/>
        <v>0</v>
      </c>
      <c r="H60" s="72">
        <f>+' Račun prihoda i rashoda u HRK'!H60/' Račun prihoda i rashoda u EUR'!$M$1</f>
        <v>0</v>
      </c>
      <c r="I60" s="72">
        <f>+' Račun prihoda i rashoda u HRK'!I60/' Račun prihoda i rashoda u EUR'!$M$1</f>
        <v>0</v>
      </c>
      <c r="J60" s="72">
        <f>+' Račun prihoda i rashoda u HRK'!J60/' Račun prihoda i rashoda u EUR'!$M$1</f>
        <v>0</v>
      </c>
      <c r="L60" s="174"/>
      <c r="M60" s="174"/>
      <c r="N60" s="174"/>
    </row>
    <row r="61" spans="1:14" x14ac:dyDescent="0.25">
      <c r="A61" s="14"/>
      <c r="B61" s="14"/>
      <c r="C61" s="15"/>
      <c r="D61" s="15">
        <v>3111</v>
      </c>
      <c r="E61" s="15" t="s">
        <v>88</v>
      </c>
      <c r="F61" s="10"/>
      <c r="G61" s="11"/>
      <c r="H61" s="11">
        <f>+' Račun prihoda i rashoda u HRK'!H61/' Račun prihoda i rashoda u EUR'!$M$1</f>
        <v>0</v>
      </c>
      <c r="I61" s="11">
        <f>+' Račun prihoda i rashoda u HRK'!I61/' Račun prihoda i rashoda u EUR'!$M$1</f>
        <v>0</v>
      </c>
      <c r="J61" s="11">
        <f>+' Račun prihoda i rashoda u HRK'!J61/' Račun prihoda i rashoda u EUR'!$M$1</f>
        <v>0</v>
      </c>
      <c r="L61" s="174"/>
      <c r="M61" s="174"/>
      <c r="N61" s="174"/>
    </row>
    <row r="62" spans="1:14" x14ac:dyDescent="0.25">
      <c r="A62" s="81"/>
      <c r="B62" s="81"/>
      <c r="C62" s="82"/>
      <c r="D62" s="82">
        <v>312</v>
      </c>
      <c r="E62" s="82" t="s">
        <v>90</v>
      </c>
      <c r="F62" s="72">
        <f t="shared" ref="F62:G62" si="15">SUM(F63)</f>
        <v>0</v>
      </c>
      <c r="G62" s="72">
        <f t="shared" si="15"/>
        <v>0</v>
      </c>
      <c r="H62" s="72">
        <f>+' Račun prihoda i rashoda u HRK'!H62/' Račun prihoda i rashoda u EUR'!$M$1</f>
        <v>0</v>
      </c>
      <c r="I62" s="72">
        <f>+' Račun prihoda i rashoda u HRK'!I62/' Račun prihoda i rashoda u EUR'!$M$1</f>
        <v>0</v>
      </c>
      <c r="J62" s="72">
        <f>+' Račun prihoda i rashoda u HRK'!J62/' Račun prihoda i rashoda u EUR'!$M$1</f>
        <v>0</v>
      </c>
      <c r="L62" s="174"/>
      <c r="M62" s="174"/>
      <c r="N62" s="174"/>
    </row>
    <row r="63" spans="1:14" x14ac:dyDescent="0.25">
      <c r="A63" s="14"/>
      <c r="B63" s="14"/>
      <c r="C63" s="15"/>
      <c r="D63" s="15">
        <v>3121</v>
      </c>
      <c r="E63" s="15" t="s">
        <v>90</v>
      </c>
      <c r="F63" s="10"/>
      <c r="G63" s="11"/>
      <c r="H63" s="11">
        <f>+' Račun prihoda i rashoda u HRK'!H63/' Račun prihoda i rashoda u EUR'!$M$1</f>
        <v>0</v>
      </c>
      <c r="I63" s="11">
        <f>+' Račun prihoda i rashoda u HRK'!I63/' Račun prihoda i rashoda u EUR'!$M$1</f>
        <v>0</v>
      </c>
      <c r="J63" s="11">
        <f>+' Račun prihoda i rashoda u HRK'!J63/' Račun prihoda i rashoda u EUR'!$M$1</f>
        <v>0</v>
      </c>
      <c r="L63" s="174"/>
      <c r="M63" s="174"/>
      <c r="N63" s="174"/>
    </row>
    <row r="64" spans="1:14" x14ac:dyDescent="0.25">
      <c r="A64" s="81"/>
      <c r="B64" s="81"/>
      <c r="C64" s="82"/>
      <c r="D64" s="82">
        <v>313</v>
      </c>
      <c r="E64" s="82" t="s">
        <v>91</v>
      </c>
      <c r="F64" s="72">
        <f>SUM(F65)</f>
        <v>0</v>
      </c>
      <c r="G64" s="72">
        <f>SUM(G65)</f>
        <v>0</v>
      </c>
      <c r="H64" s="72">
        <f>+' Račun prihoda i rashoda u HRK'!H64/' Račun prihoda i rashoda u EUR'!$M$1</f>
        <v>0</v>
      </c>
      <c r="I64" s="72">
        <f>+' Račun prihoda i rashoda u HRK'!I64/' Račun prihoda i rashoda u EUR'!$M$1</f>
        <v>0</v>
      </c>
      <c r="J64" s="72">
        <f>+' Račun prihoda i rashoda u HRK'!J64/' Račun prihoda i rashoda u EUR'!$M$1</f>
        <v>0</v>
      </c>
      <c r="L64" s="174"/>
      <c r="M64" s="174"/>
      <c r="N64" s="174"/>
    </row>
    <row r="65" spans="1:14" x14ac:dyDescent="0.25">
      <c r="A65" s="14"/>
      <c r="B65" s="14"/>
      <c r="C65" s="15"/>
      <c r="D65" s="15">
        <v>3132</v>
      </c>
      <c r="E65" s="15" t="s">
        <v>92</v>
      </c>
      <c r="F65" s="10"/>
      <c r="G65" s="11"/>
      <c r="H65" s="11">
        <f>+' Račun prihoda i rashoda u HRK'!H65/' Račun prihoda i rashoda u EUR'!$M$1</f>
        <v>0</v>
      </c>
      <c r="I65" s="11">
        <f>+' Račun prihoda i rashoda u HRK'!I65/' Račun prihoda i rashoda u EUR'!$M$1</f>
        <v>0</v>
      </c>
      <c r="J65" s="11">
        <f>+' Račun prihoda i rashoda u HRK'!J65/' Račun prihoda i rashoda u EUR'!$M$1</f>
        <v>0</v>
      </c>
      <c r="L65" s="174"/>
      <c r="M65" s="174"/>
      <c r="N65" s="174"/>
    </row>
    <row r="66" spans="1:14" x14ac:dyDescent="0.25">
      <c r="A66" s="109"/>
      <c r="B66" s="109"/>
      <c r="C66" s="110">
        <v>51</v>
      </c>
      <c r="D66" s="110"/>
      <c r="E66" s="110" t="s">
        <v>73</v>
      </c>
      <c r="F66" s="111">
        <f t="shared" ref="F66:G66" si="16">SUM(F67+F69+F71)</f>
        <v>34144.410000000003</v>
      </c>
      <c r="G66" s="111">
        <f t="shared" si="16"/>
        <v>0</v>
      </c>
      <c r="H66" s="111">
        <f>+' Račun prihoda i rashoda u HRK'!H66/' Račun prihoda i rashoda u EUR'!$M$1</f>
        <v>0</v>
      </c>
      <c r="I66" s="111">
        <f>+' Račun prihoda i rashoda u HRK'!I66/' Račun prihoda i rashoda u EUR'!$M$1</f>
        <v>0</v>
      </c>
      <c r="J66" s="111">
        <f>+' Račun prihoda i rashoda u HRK'!J66/' Račun prihoda i rashoda u EUR'!$M$1</f>
        <v>0</v>
      </c>
      <c r="L66" s="174"/>
      <c r="M66" s="174"/>
      <c r="N66" s="174"/>
    </row>
    <row r="67" spans="1:14" x14ac:dyDescent="0.25">
      <c r="A67" s="81"/>
      <c r="B67" s="81"/>
      <c r="C67" s="82"/>
      <c r="D67" s="82">
        <v>311</v>
      </c>
      <c r="E67" s="82" t="s">
        <v>89</v>
      </c>
      <c r="F67" s="72">
        <f t="shared" ref="F67:G67" si="17">SUM(F68)</f>
        <v>34144.410000000003</v>
      </c>
      <c r="G67" s="72">
        <f t="shared" si="17"/>
        <v>0</v>
      </c>
      <c r="H67" s="72">
        <f>+' Račun prihoda i rashoda u HRK'!H67/' Račun prihoda i rashoda u EUR'!$M$1</f>
        <v>0</v>
      </c>
      <c r="I67" s="72">
        <f>+' Račun prihoda i rashoda u HRK'!I67/' Račun prihoda i rashoda u EUR'!$M$1</f>
        <v>0</v>
      </c>
      <c r="J67" s="72">
        <f>+' Račun prihoda i rashoda u HRK'!J67/' Račun prihoda i rashoda u EUR'!$M$1</f>
        <v>0</v>
      </c>
      <c r="L67" s="174"/>
      <c r="M67" s="174"/>
      <c r="N67" s="174"/>
    </row>
    <row r="68" spans="1:14" x14ac:dyDescent="0.25">
      <c r="A68" s="14"/>
      <c r="B68" s="14"/>
      <c r="C68" s="15"/>
      <c r="D68" s="15">
        <v>3111</v>
      </c>
      <c r="E68" s="15" t="s">
        <v>88</v>
      </c>
      <c r="F68" s="10">
        <v>34144.410000000003</v>
      </c>
      <c r="G68" s="11"/>
      <c r="H68" s="11">
        <f>+' Račun prihoda i rashoda u HRK'!H68/' Račun prihoda i rashoda u EUR'!$M$1</f>
        <v>0</v>
      </c>
      <c r="I68" s="11">
        <f>+' Račun prihoda i rashoda u HRK'!I68/' Račun prihoda i rashoda u EUR'!$M$1</f>
        <v>0</v>
      </c>
      <c r="J68" s="11">
        <f>+' Račun prihoda i rashoda u HRK'!J68/' Račun prihoda i rashoda u EUR'!$M$1</f>
        <v>0</v>
      </c>
      <c r="L68" s="174"/>
      <c r="M68" s="174"/>
      <c r="N68" s="174"/>
    </row>
    <row r="69" spans="1:14" x14ac:dyDescent="0.25">
      <c r="A69" s="81"/>
      <c r="B69" s="81"/>
      <c r="C69" s="82"/>
      <c r="D69" s="82">
        <v>312</v>
      </c>
      <c r="E69" s="82" t="s">
        <v>90</v>
      </c>
      <c r="F69" s="72">
        <f t="shared" ref="F69:G69" si="18">SUM(F70)</f>
        <v>0</v>
      </c>
      <c r="G69" s="72">
        <f t="shared" si="18"/>
        <v>0</v>
      </c>
      <c r="H69" s="72">
        <f>+' Račun prihoda i rashoda u HRK'!H69/' Račun prihoda i rashoda u EUR'!$M$1</f>
        <v>0</v>
      </c>
      <c r="I69" s="72">
        <f>+' Račun prihoda i rashoda u HRK'!I69/' Račun prihoda i rashoda u EUR'!$M$1</f>
        <v>0</v>
      </c>
      <c r="J69" s="72">
        <f>+' Račun prihoda i rashoda u HRK'!J69/' Račun prihoda i rashoda u EUR'!$M$1</f>
        <v>0</v>
      </c>
      <c r="L69" s="174"/>
      <c r="M69" s="174"/>
      <c r="N69" s="174"/>
    </row>
    <row r="70" spans="1:14" x14ac:dyDescent="0.25">
      <c r="A70" s="14"/>
      <c r="B70" s="14"/>
      <c r="C70" s="15"/>
      <c r="D70" s="15">
        <v>3121</v>
      </c>
      <c r="E70" s="15" t="s">
        <v>90</v>
      </c>
      <c r="F70" s="10"/>
      <c r="G70" s="11"/>
      <c r="H70" s="11">
        <f>+' Račun prihoda i rashoda u HRK'!H70/' Račun prihoda i rashoda u EUR'!$M$1</f>
        <v>0</v>
      </c>
      <c r="I70" s="11">
        <f>+' Račun prihoda i rashoda u HRK'!I70/' Račun prihoda i rashoda u EUR'!$M$1</f>
        <v>0</v>
      </c>
      <c r="J70" s="11">
        <f>+' Račun prihoda i rashoda u HRK'!J70/' Račun prihoda i rashoda u EUR'!$M$1</f>
        <v>0</v>
      </c>
      <c r="L70" s="174"/>
      <c r="M70" s="174"/>
      <c r="N70" s="174"/>
    </row>
    <row r="71" spans="1:14" x14ac:dyDescent="0.25">
      <c r="A71" s="81"/>
      <c r="B71" s="81"/>
      <c r="C71" s="82"/>
      <c r="D71" s="82">
        <v>313</v>
      </c>
      <c r="E71" s="82" t="s">
        <v>91</v>
      </c>
      <c r="F71" s="72">
        <f t="shared" ref="F71:G71" si="19">SUM(F72)</f>
        <v>0</v>
      </c>
      <c r="G71" s="72">
        <f t="shared" si="19"/>
        <v>0</v>
      </c>
      <c r="H71" s="72">
        <f>+' Račun prihoda i rashoda u HRK'!H71/' Račun prihoda i rashoda u EUR'!$M$1</f>
        <v>0</v>
      </c>
      <c r="I71" s="72">
        <f>+' Račun prihoda i rashoda u HRK'!I71/' Račun prihoda i rashoda u EUR'!$M$1</f>
        <v>0</v>
      </c>
      <c r="J71" s="72">
        <f>+' Račun prihoda i rashoda u HRK'!J71/' Račun prihoda i rashoda u EUR'!$M$1</f>
        <v>0</v>
      </c>
      <c r="L71" s="174"/>
      <c r="M71" s="174"/>
      <c r="N71" s="174"/>
    </row>
    <row r="72" spans="1:14" x14ac:dyDescent="0.25">
      <c r="A72" s="14"/>
      <c r="B72" s="14"/>
      <c r="C72" s="15"/>
      <c r="D72" s="15">
        <v>3132</v>
      </c>
      <c r="E72" s="15" t="s">
        <v>92</v>
      </c>
      <c r="F72" s="10"/>
      <c r="G72" s="11"/>
      <c r="H72" s="11">
        <f>+' Račun prihoda i rashoda u HRK'!H72/' Račun prihoda i rashoda u EUR'!$M$1</f>
        <v>0</v>
      </c>
      <c r="I72" s="11">
        <f>+' Račun prihoda i rashoda u HRK'!I72/' Račun prihoda i rashoda u EUR'!$M$1</f>
        <v>0</v>
      </c>
      <c r="J72" s="11">
        <f>+' Račun prihoda i rashoda u HRK'!J72/' Račun prihoda i rashoda u EUR'!$M$1</f>
        <v>0</v>
      </c>
      <c r="L72" s="174"/>
      <c r="M72" s="174"/>
      <c r="N72" s="174"/>
    </row>
    <row r="73" spans="1:14" x14ac:dyDescent="0.25">
      <c r="A73" s="109"/>
      <c r="B73" s="109"/>
      <c r="C73" s="110">
        <v>52</v>
      </c>
      <c r="D73" s="110"/>
      <c r="E73" s="110" t="s">
        <v>65</v>
      </c>
      <c r="F73" s="111">
        <f t="shared" ref="F73:G73" si="20">SUM(F74+F76+F78)</f>
        <v>3006388.2</v>
      </c>
      <c r="G73" s="111">
        <f t="shared" si="20"/>
        <v>3347000</v>
      </c>
      <c r="H73" s="111">
        <f>+' Račun prihoda i rashoda u HRK'!H73/' Račun prihoda i rashoda u EUR'!$M$1</f>
        <v>441542.23903377791</v>
      </c>
      <c r="I73" s="111">
        <f>+' Račun prihoda i rashoda u HRK'!I73/' Račun prihoda i rashoda u EUR'!$M$1</f>
        <v>444545.09257415886</v>
      </c>
      <c r="J73" s="111">
        <f>+' Račun prihoda i rashoda u HRK'!J73/' Račun prihoda i rashoda u EUR'!$M$1</f>
        <v>448990.51031919831</v>
      </c>
      <c r="L73" s="174"/>
      <c r="M73" s="174"/>
      <c r="N73" s="174"/>
    </row>
    <row r="74" spans="1:14" x14ac:dyDescent="0.25">
      <c r="A74" s="81"/>
      <c r="B74" s="81"/>
      <c r="C74" s="82"/>
      <c r="D74" s="82">
        <v>311</v>
      </c>
      <c r="E74" s="82" t="s">
        <v>89</v>
      </c>
      <c r="F74" s="72">
        <f t="shared" ref="F74:G74" si="21">SUM(F75)</f>
        <v>2497850</v>
      </c>
      <c r="G74" s="72">
        <f t="shared" si="21"/>
        <v>2400000</v>
      </c>
      <c r="H74" s="72">
        <f>+' Račun prihoda i rashoda u HRK'!H74/' Račun prihoda i rashoda u EUR'!$M$1</f>
        <v>366314.95122436789</v>
      </c>
      <c r="I74" s="72">
        <f>+' Račun prihoda i rashoda u HRK'!I74/' Račun prihoda i rashoda u EUR'!$M$1</f>
        <v>368731.03722874774</v>
      </c>
      <c r="J74" s="72">
        <f>+' Račun prihoda i rashoda u HRK'!J74/' Račun prihoda i rashoda u EUR'!$M$1</f>
        <v>372418.34229212289</v>
      </c>
      <c r="L74" s="174"/>
      <c r="M74" s="174"/>
      <c r="N74" s="174"/>
    </row>
    <row r="75" spans="1:14" x14ac:dyDescent="0.25">
      <c r="A75" s="14"/>
      <c r="B75" s="14"/>
      <c r="C75" s="15"/>
      <c r="D75" s="15">
        <v>3111</v>
      </c>
      <c r="E75" s="15" t="s">
        <v>88</v>
      </c>
      <c r="F75" s="10">
        <v>2497850</v>
      </c>
      <c r="G75" s="11">
        <v>2400000</v>
      </c>
      <c r="H75" s="11">
        <f>+' Račun prihoda i rashoda u HRK'!H75/' Račun prihoda i rashoda u EUR'!$M$1</f>
        <v>366314.95122436789</v>
      </c>
      <c r="I75" s="11">
        <f>+' Račun prihoda i rashoda u HRK'!I75/' Račun prihoda i rashoda u EUR'!$M$1</f>
        <v>368731.03722874774</v>
      </c>
      <c r="J75" s="11">
        <f>+' Račun prihoda i rashoda u HRK'!J75/' Račun prihoda i rashoda u EUR'!$M$1</f>
        <v>372418.34229212289</v>
      </c>
      <c r="L75" s="174"/>
      <c r="M75" s="174"/>
      <c r="N75" s="174"/>
    </row>
    <row r="76" spans="1:14" x14ac:dyDescent="0.25">
      <c r="A76" s="81"/>
      <c r="B76" s="81"/>
      <c r="C76" s="82"/>
      <c r="D76" s="82">
        <v>312</v>
      </c>
      <c r="E76" s="82" t="s">
        <v>90</v>
      </c>
      <c r="F76" s="72">
        <f t="shared" ref="F76:G76" si="22">SUM(F77)</f>
        <v>99659.08</v>
      </c>
      <c r="G76" s="72">
        <f t="shared" si="22"/>
        <v>150000</v>
      </c>
      <c r="H76" s="72">
        <f>+' Račun prihoda i rashoda u HRK'!H76/' Račun prihoda i rashoda u EUR'!$M$1</f>
        <v>14174.795938682062</v>
      </c>
      <c r="I76" s="72">
        <f>+' Račun prihoda i rashoda u HRK'!I76/' Račun prihoda i rashoda u EUR'!$M$1</f>
        <v>14317.472957727785</v>
      </c>
      <c r="J76" s="72">
        <f>+' Račun prihoda i rashoda u HRK'!J76/' Račun prihoda i rashoda u EUR'!$M$1</f>
        <v>14460.680868007166</v>
      </c>
      <c r="L76" s="174"/>
      <c r="M76" s="174"/>
      <c r="N76" s="174"/>
    </row>
    <row r="77" spans="1:14" x14ac:dyDescent="0.25">
      <c r="A77" s="14"/>
      <c r="B77" s="14"/>
      <c r="C77" s="15"/>
      <c r="D77" s="15">
        <v>3121</v>
      </c>
      <c r="E77" s="15" t="s">
        <v>90</v>
      </c>
      <c r="F77" s="10">
        <v>99659.08</v>
      </c>
      <c r="G77" s="11">
        <v>150000</v>
      </c>
      <c r="H77" s="11">
        <f>+' Račun prihoda i rashoda u HRK'!H77/' Račun prihoda i rashoda u EUR'!$M$1</f>
        <v>14174.795938682062</v>
      </c>
      <c r="I77" s="11">
        <f>+' Račun prihoda i rashoda u HRK'!I77/' Račun prihoda i rashoda u EUR'!$M$1</f>
        <v>14317.472957727785</v>
      </c>
      <c r="J77" s="11">
        <f>+' Račun prihoda i rashoda u HRK'!J77/' Račun prihoda i rashoda u EUR'!$M$1</f>
        <v>14460.680868007166</v>
      </c>
      <c r="L77" s="174"/>
      <c r="M77" s="174"/>
      <c r="N77" s="174"/>
    </row>
    <row r="78" spans="1:14" x14ac:dyDescent="0.25">
      <c r="A78" s="81"/>
      <c r="B78" s="81"/>
      <c r="C78" s="82"/>
      <c r="D78" s="82">
        <v>313</v>
      </c>
      <c r="E78" s="82" t="s">
        <v>91</v>
      </c>
      <c r="F78" s="72">
        <f t="shared" ref="F78:G78" si="23">SUM(F79)</f>
        <v>408879.12</v>
      </c>
      <c r="G78" s="72">
        <f t="shared" si="23"/>
        <v>797000</v>
      </c>
      <c r="H78" s="72">
        <f>+' Račun prihoda i rashoda u HRK'!H78/' Račun prihoda i rashoda u EUR'!$M$1</f>
        <v>61052.491870727979</v>
      </c>
      <c r="I78" s="72">
        <f>+' Račun prihoda i rashoda u HRK'!I78/' Račun prihoda i rashoda u EUR'!$M$1</f>
        <v>61496.582387683316</v>
      </c>
      <c r="J78" s="72">
        <f>+' Račun prihoda i rashoda u HRK'!J78/' Račun prihoda i rashoda u EUR'!$M$1</f>
        <v>62111.487159068281</v>
      </c>
      <c r="L78" s="174"/>
      <c r="M78" s="174"/>
      <c r="N78" s="174"/>
    </row>
    <row r="79" spans="1:14" x14ac:dyDescent="0.25">
      <c r="A79" s="14"/>
      <c r="B79" s="14"/>
      <c r="C79" s="15"/>
      <c r="D79" s="15">
        <v>3132</v>
      </c>
      <c r="E79" s="15" t="s">
        <v>92</v>
      </c>
      <c r="F79" s="10">
        <v>408879.12</v>
      </c>
      <c r="G79" s="11">
        <v>797000</v>
      </c>
      <c r="H79" s="11">
        <f>+' Račun prihoda i rashoda u HRK'!H79/' Račun prihoda i rashoda u EUR'!$M$1</f>
        <v>61052.491870727979</v>
      </c>
      <c r="I79" s="11">
        <f>+' Račun prihoda i rashoda u HRK'!I79/' Račun prihoda i rashoda u EUR'!$M$1</f>
        <v>61496.582387683316</v>
      </c>
      <c r="J79" s="11">
        <f>+' Račun prihoda i rashoda u HRK'!J79/' Račun prihoda i rashoda u EUR'!$M$1</f>
        <v>62111.487159068281</v>
      </c>
      <c r="L79" s="174"/>
      <c r="M79" s="174"/>
      <c r="N79" s="174"/>
    </row>
    <row r="80" spans="1:14" x14ac:dyDescent="0.25">
      <c r="A80" s="52"/>
      <c r="B80" s="52">
        <v>32</v>
      </c>
      <c r="C80" s="53"/>
      <c r="D80" s="53"/>
      <c r="E80" s="52" t="s">
        <v>43</v>
      </c>
      <c r="F80" s="50">
        <f>SUM(F100+F131+F87+F138)</f>
        <v>490863.58</v>
      </c>
      <c r="G80" s="51">
        <f>SUM(G81+G87+G100+G131+G138)</f>
        <v>525000</v>
      </c>
      <c r="H80" s="51">
        <f>+' Račun prihoda i rashoda u HRK'!H80/' Račun prihoda i rashoda u EUR'!$M$1</f>
        <v>122025.35005640719</v>
      </c>
      <c r="I80" s="51">
        <f>+' Račun prihoda i rashoda u HRK'!I80/' Račun prihoda i rashoda u EUR'!$M$1</f>
        <v>80483.111022629237</v>
      </c>
      <c r="J80" s="51">
        <f>+' Račun prihoda i rashoda u HRK'!J80/' Račun prihoda i rashoda u EUR'!$M$1</f>
        <v>81334.395115800653</v>
      </c>
      <c r="L80" s="174"/>
      <c r="M80" s="174"/>
      <c r="N80" s="174"/>
    </row>
    <row r="81" spans="1:14" x14ac:dyDescent="0.25">
      <c r="A81" s="109"/>
      <c r="B81" s="109"/>
      <c r="C81" s="110">
        <v>11</v>
      </c>
      <c r="D81" s="110"/>
      <c r="E81" s="110" t="s">
        <v>20</v>
      </c>
      <c r="F81" s="111">
        <f t="shared" ref="F81" si="24">SUM(F82)</f>
        <v>0</v>
      </c>
      <c r="G81" s="111">
        <f>SUM(G82)</f>
        <v>0</v>
      </c>
      <c r="H81" s="111">
        <f>+' Račun prihoda i rashoda u HRK'!H81/' Račun prihoda i rashoda u EUR'!$M$1</f>
        <v>0</v>
      </c>
      <c r="I81" s="111">
        <f>+' Račun prihoda i rashoda u HRK'!I81/' Račun prihoda i rashoda u EUR'!$M$1</f>
        <v>0</v>
      </c>
      <c r="J81" s="111">
        <f>+' Račun prihoda i rashoda u HRK'!J81/' Račun prihoda i rashoda u EUR'!$M$1</f>
        <v>0</v>
      </c>
      <c r="L81" s="174"/>
      <c r="M81" s="174"/>
      <c r="N81" s="174"/>
    </row>
    <row r="82" spans="1:14" x14ac:dyDescent="0.25">
      <c r="A82" s="81"/>
      <c r="B82" s="81"/>
      <c r="C82" s="82"/>
      <c r="D82" s="101">
        <v>321</v>
      </c>
      <c r="E82" s="101" t="s">
        <v>93</v>
      </c>
      <c r="F82" s="72">
        <f>SUM(F83:F86)</f>
        <v>0</v>
      </c>
      <c r="G82" s="72">
        <f>SUM(G84:G86)</f>
        <v>0</v>
      </c>
      <c r="H82" s="72">
        <f>+' Račun prihoda i rashoda u HRK'!H82/' Račun prihoda i rashoda u EUR'!$M$1</f>
        <v>0</v>
      </c>
      <c r="I82" s="72">
        <f>+' Račun prihoda i rashoda u HRK'!I82/' Račun prihoda i rashoda u EUR'!$M$1</f>
        <v>0</v>
      </c>
      <c r="J82" s="72">
        <f>+' Račun prihoda i rashoda u HRK'!J82/' Račun prihoda i rashoda u EUR'!$M$1</f>
        <v>0</v>
      </c>
      <c r="L82" s="174"/>
      <c r="M82" s="174"/>
      <c r="N82" s="174"/>
    </row>
    <row r="83" spans="1:14" x14ac:dyDescent="0.25">
      <c r="A83" s="14"/>
      <c r="B83" s="14"/>
      <c r="C83" s="15"/>
      <c r="D83" s="94">
        <v>3211</v>
      </c>
      <c r="E83" s="94" t="s">
        <v>102</v>
      </c>
      <c r="F83" s="10"/>
      <c r="G83" s="11"/>
      <c r="H83" s="11">
        <f>+' Račun prihoda i rashoda u HRK'!H83/' Račun prihoda i rashoda u EUR'!$M$1</f>
        <v>0</v>
      </c>
      <c r="I83" s="11">
        <f>+' Račun prihoda i rashoda u HRK'!I83/' Račun prihoda i rashoda u EUR'!$M$1</f>
        <v>0</v>
      </c>
      <c r="J83" s="11">
        <f>+' Račun prihoda i rashoda u HRK'!J83/' Račun prihoda i rashoda u EUR'!$M$1</f>
        <v>0</v>
      </c>
      <c r="L83" s="174"/>
      <c r="M83" s="174"/>
      <c r="N83" s="174"/>
    </row>
    <row r="84" spans="1:14" x14ac:dyDescent="0.25">
      <c r="A84" s="14"/>
      <c r="B84" s="14"/>
      <c r="C84" s="15"/>
      <c r="D84" s="94">
        <v>3212</v>
      </c>
      <c r="E84" s="94" t="s">
        <v>94</v>
      </c>
      <c r="F84" s="10"/>
      <c r="G84" s="11"/>
      <c r="H84" s="11">
        <f>+' Račun prihoda i rashoda u HRK'!H84/' Račun prihoda i rashoda u EUR'!$M$1</f>
        <v>0</v>
      </c>
      <c r="I84" s="11">
        <f>+' Račun prihoda i rashoda u HRK'!I84/' Račun prihoda i rashoda u EUR'!$M$1</f>
        <v>0</v>
      </c>
      <c r="J84" s="11">
        <f>+' Račun prihoda i rashoda u HRK'!J84/' Račun prihoda i rashoda u EUR'!$M$1</f>
        <v>0</v>
      </c>
      <c r="L84" s="174"/>
      <c r="M84" s="174"/>
      <c r="N84" s="174"/>
    </row>
    <row r="85" spans="1:14" x14ac:dyDescent="0.25">
      <c r="A85" s="14"/>
      <c r="B85" s="14"/>
      <c r="C85" s="15"/>
      <c r="D85" s="94">
        <v>3213</v>
      </c>
      <c r="E85" s="94" t="s">
        <v>103</v>
      </c>
      <c r="F85" s="10"/>
      <c r="G85" s="11"/>
      <c r="H85" s="11">
        <f>+' Račun prihoda i rashoda u HRK'!H85/' Račun prihoda i rashoda u EUR'!$M$1</f>
        <v>0</v>
      </c>
      <c r="I85" s="11">
        <f>+' Račun prihoda i rashoda u HRK'!I85/' Račun prihoda i rashoda u EUR'!$M$1</f>
        <v>0</v>
      </c>
      <c r="J85" s="11">
        <f>+' Račun prihoda i rashoda u HRK'!J85/' Račun prihoda i rashoda u EUR'!$M$1</f>
        <v>0</v>
      </c>
      <c r="L85" s="174"/>
      <c r="M85" s="174"/>
      <c r="N85" s="174"/>
    </row>
    <row r="86" spans="1:14" x14ac:dyDescent="0.25">
      <c r="A86" s="14"/>
      <c r="B86" s="14"/>
      <c r="C86" s="15"/>
      <c r="D86" s="94">
        <v>3214</v>
      </c>
      <c r="E86" s="94" t="s">
        <v>129</v>
      </c>
      <c r="F86" s="10"/>
      <c r="G86" s="11"/>
      <c r="H86" s="11">
        <f>+' Račun prihoda i rashoda u HRK'!H86/' Račun prihoda i rashoda u EUR'!$M$1</f>
        <v>0</v>
      </c>
      <c r="I86" s="11">
        <f>+' Račun prihoda i rashoda u HRK'!I86/' Račun prihoda i rashoda u EUR'!$M$1</f>
        <v>0</v>
      </c>
      <c r="J86" s="11">
        <f>+' Račun prihoda i rashoda u HRK'!J86/' Račun prihoda i rashoda u EUR'!$M$1</f>
        <v>0</v>
      </c>
      <c r="L86" s="174"/>
      <c r="M86" s="174"/>
      <c r="N86" s="174"/>
    </row>
    <row r="87" spans="1:14" x14ac:dyDescent="0.25">
      <c r="A87" s="109"/>
      <c r="B87" s="109"/>
      <c r="C87" s="110">
        <v>52</v>
      </c>
      <c r="D87" s="110"/>
      <c r="E87" s="110" t="s">
        <v>71</v>
      </c>
      <c r="F87" s="112">
        <f>SUM(F88+F90+F93+F95+F97)</f>
        <v>169126.5</v>
      </c>
      <c r="G87" s="111"/>
      <c r="H87" s="111">
        <f>+' Račun prihoda i rashoda u HRK'!H87/' Račun prihoda i rashoda u EUR'!$M$1</f>
        <v>18581.193178047648</v>
      </c>
      <c r="I87" s="111">
        <f>+' Račun prihoda i rashoda u HRK'!I87/' Račun prihoda i rashoda u EUR'!$M$1</f>
        <v>18767.005109828122</v>
      </c>
      <c r="J87" s="111">
        <f>+' Račun prihoda i rashoda u HRK'!J87/' Račun prihoda i rashoda u EUR'!$M$1</f>
        <v>18954.675160926403</v>
      </c>
      <c r="L87" s="174"/>
      <c r="M87" s="174"/>
      <c r="N87" s="174"/>
    </row>
    <row r="88" spans="1:14" x14ac:dyDescent="0.25">
      <c r="A88" s="81"/>
      <c r="B88" s="81"/>
      <c r="C88" s="82"/>
      <c r="D88" s="81">
        <v>321</v>
      </c>
      <c r="E88" s="81" t="s">
        <v>93</v>
      </c>
      <c r="F88" s="72">
        <f t="shared" ref="F88:G88" si="25">SUM(F89)</f>
        <v>137707.10999999999</v>
      </c>
      <c r="G88" s="72">
        <f t="shared" si="25"/>
        <v>0</v>
      </c>
      <c r="H88" s="72">
        <f>+' Račun prihoda i rashoda u HRK'!H88/' Račun prihoda i rashoda u EUR'!$M$1</f>
        <v>18581.193178047648</v>
      </c>
      <c r="I88" s="72">
        <f>+' Račun prihoda i rashoda u HRK'!I88/' Račun prihoda i rashoda u EUR'!$M$1</f>
        <v>18767.005109828122</v>
      </c>
      <c r="J88" s="72">
        <f>+' Račun prihoda i rashoda u HRK'!J88/' Račun prihoda i rashoda u EUR'!$M$1</f>
        <v>18954.675160926403</v>
      </c>
      <c r="L88" s="174"/>
      <c r="M88" s="174"/>
      <c r="N88" s="174"/>
    </row>
    <row r="89" spans="1:14" x14ac:dyDescent="0.25">
      <c r="A89" s="14"/>
      <c r="B89" s="14"/>
      <c r="C89" s="15"/>
      <c r="D89" s="14">
        <v>3212</v>
      </c>
      <c r="E89" s="14" t="s">
        <v>94</v>
      </c>
      <c r="F89" s="10">
        <v>137707.10999999999</v>
      </c>
      <c r="G89" s="11"/>
      <c r="H89" s="11">
        <f>+' Račun prihoda i rashoda u HRK'!H89/' Račun prihoda i rashoda u EUR'!$M$1</f>
        <v>18581.193178047648</v>
      </c>
      <c r="I89" s="11">
        <f>+' Račun prihoda i rashoda u HRK'!I89/' Račun prihoda i rashoda u EUR'!$M$1</f>
        <v>18767.005109828122</v>
      </c>
      <c r="J89" s="11">
        <f>+' Račun prihoda i rashoda u HRK'!J89/' Račun prihoda i rashoda u EUR'!$M$1</f>
        <v>18954.675160926403</v>
      </c>
      <c r="L89" s="174"/>
      <c r="M89" s="174"/>
      <c r="N89" s="174"/>
    </row>
    <row r="90" spans="1:14" x14ac:dyDescent="0.25">
      <c r="A90" s="81"/>
      <c r="B90" s="86"/>
      <c r="C90" s="86"/>
      <c r="D90" s="105">
        <v>322</v>
      </c>
      <c r="E90" s="104" t="s">
        <v>95</v>
      </c>
      <c r="F90" s="86">
        <f t="shared" ref="F90:G90" si="26">SUM(F91:F92)</f>
        <v>0</v>
      </c>
      <c r="G90" s="91">
        <f t="shared" si="26"/>
        <v>0</v>
      </c>
      <c r="H90" s="91">
        <f>+' Račun prihoda i rashoda u HRK'!H90/' Račun prihoda i rashoda u EUR'!$M$1</f>
        <v>0</v>
      </c>
      <c r="I90" s="86">
        <f>+' Račun prihoda i rashoda u HRK'!I90/' Račun prihoda i rashoda u EUR'!$M$1</f>
        <v>0</v>
      </c>
      <c r="J90" s="86">
        <f>+' Račun prihoda i rashoda u HRK'!J90/' Račun prihoda i rashoda u EUR'!$M$1</f>
        <v>0</v>
      </c>
      <c r="L90" s="174"/>
      <c r="M90" s="174"/>
      <c r="N90" s="174"/>
    </row>
    <row r="91" spans="1:14" x14ac:dyDescent="0.25">
      <c r="A91" s="14"/>
      <c r="B91" s="44"/>
      <c r="C91" s="44"/>
      <c r="D91" s="106">
        <v>3221</v>
      </c>
      <c r="E91" s="106" t="s">
        <v>97</v>
      </c>
      <c r="F91" s="85"/>
      <c r="G91" s="92"/>
      <c r="H91" s="92">
        <f>+' Račun prihoda i rashoda u HRK'!H91/' Račun prihoda i rashoda u EUR'!$M$1</f>
        <v>0</v>
      </c>
      <c r="I91" s="11">
        <f>+' Račun prihoda i rashoda u HRK'!I91/' Račun prihoda i rashoda u EUR'!$M$1</f>
        <v>0</v>
      </c>
      <c r="J91" s="11">
        <f>+' Račun prihoda i rashoda u HRK'!J91/' Račun prihoda i rashoda u EUR'!$M$1</f>
        <v>0</v>
      </c>
      <c r="L91" s="174"/>
      <c r="M91" s="174"/>
      <c r="N91" s="174"/>
    </row>
    <row r="92" spans="1:14" x14ac:dyDescent="0.25">
      <c r="A92" s="14"/>
      <c r="B92" s="44"/>
      <c r="C92" s="44"/>
      <c r="D92" s="106">
        <v>3222</v>
      </c>
      <c r="E92" s="97" t="s">
        <v>96</v>
      </c>
      <c r="F92" s="85"/>
      <c r="G92" s="92"/>
      <c r="H92" s="92">
        <f>+' Račun prihoda i rashoda u HRK'!H92/' Račun prihoda i rashoda u EUR'!$M$1</f>
        <v>0</v>
      </c>
      <c r="I92" s="11">
        <f>+' Račun prihoda i rashoda u HRK'!I92/' Račun prihoda i rashoda u EUR'!$M$1</f>
        <v>0</v>
      </c>
      <c r="J92" s="11">
        <f>+' Račun prihoda i rashoda u HRK'!J92/' Račun prihoda i rashoda u EUR'!$M$1</f>
        <v>0</v>
      </c>
      <c r="L92" s="174"/>
      <c r="M92" s="174"/>
      <c r="N92" s="174"/>
    </row>
    <row r="93" spans="1:14" x14ac:dyDescent="0.25">
      <c r="A93" s="81"/>
      <c r="B93" s="86"/>
      <c r="C93" s="86"/>
      <c r="D93" s="105">
        <v>329</v>
      </c>
      <c r="E93" s="104" t="s">
        <v>98</v>
      </c>
      <c r="F93" s="91">
        <f t="shared" ref="F93:G93" si="27">SUM(F94)</f>
        <v>0</v>
      </c>
      <c r="G93" s="91">
        <f t="shared" si="27"/>
        <v>0</v>
      </c>
      <c r="H93" s="91">
        <f>+' Račun prihoda i rashoda u HRK'!H93/' Račun prihoda i rashoda u EUR'!$M$1</f>
        <v>0</v>
      </c>
      <c r="I93" s="86">
        <f>+' Račun prihoda i rashoda u HRK'!I93/' Račun prihoda i rashoda u EUR'!$M$1</f>
        <v>0</v>
      </c>
      <c r="J93" s="86">
        <f>+' Račun prihoda i rashoda u HRK'!J93/' Račun prihoda i rashoda u EUR'!$M$1</f>
        <v>0</v>
      </c>
      <c r="L93" s="174"/>
      <c r="M93" s="174"/>
      <c r="N93" s="174"/>
    </row>
    <row r="94" spans="1:14" x14ac:dyDescent="0.25">
      <c r="A94" s="14"/>
      <c r="B94" s="44"/>
      <c r="C94" s="44"/>
      <c r="D94" s="106">
        <v>3299</v>
      </c>
      <c r="E94" s="97" t="s">
        <v>99</v>
      </c>
      <c r="F94" s="85"/>
      <c r="G94" s="92"/>
      <c r="H94" s="92">
        <f>+' Račun prihoda i rashoda u HRK'!H94/' Račun prihoda i rashoda u EUR'!$M$1</f>
        <v>0</v>
      </c>
      <c r="I94" s="11">
        <f>+' Račun prihoda i rashoda u HRK'!I94/' Račun prihoda i rashoda u EUR'!$M$1</f>
        <v>0</v>
      </c>
      <c r="J94" s="11">
        <f>+' Račun prihoda i rashoda u HRK'!J94/' Račun prihoda i rashoda u EUR'!$M$1</f>
        <v>0</v>
      </c>
      <c r="L94" s="174"/>
      <c r="M94" s="174"/>
      <c r="N94" s="174"/>
    </row>
    <row r="95" spans="1:14" x14ac:dyDescent="0.25">
      <c r="A95" s="81"/>
      <c r="B95" s="86"/>
      <c r="C95" s="86"/>
      <c r="D95" s="105">
        <v>323</v>
      </c>
      <c r="E95" s="104" t="s">
        <v>109</v>
      </c>
      <c r="F95" s="138">
        <f>F96</f>
        <v>2980</v>
      </c>
      <c r="G95" s="91"/>
      <c r="H95" s="91">
        <f>+' Račun prihoda i rashoda u HRK'!H95/' Račun prihoda i rashoda u EUR'!$M$1</f>
        <v>0</v>
      </c>
      <c r="I95" s="72">
        <f>+' Račun prihoda i rashoda u HRK'!I95/' Račun prihoda i rashoda u EUR'!$M$1</f>
        <v>0</v>
      </c>
      <c r="J95" s="72">
        <f>+' Račun prihoda i rashoda u HRK'!J95/' Račun prihoda i rashoda u EUR'!$M$1</f>
        <v>0</v>
      </c>
      <c r="L95" s="174"/>
      <c r="M95" s="174"/>
      <c r="N95" s="174"/>
    </row>
    <row r="96" spans="1:14" x14ac:dyDescent="0.25">
      <c r="A96" s="14"/>
      <c r="B96" s="44"/>
      <c r="C96" s="44"/>
      <c r="D96" s="106">
        <v>3236</v>
      </c>
      <c r="E96" s="97" t="s">
        <v>131</v>
      </c>
      <c r="F96" s="85">
        <v>2980</v>
      </c>
      <c r="G96" s="92"/>
      <c r="H96" s="92">
        <f>+' Račun prihoda i rashoda u HRK'!H96/' Račun prihoda i rashoda u EUR'!$M$1</f>
        <v>0</v>
      </c>
      <c r="I96" s="11">
        <f>+' Račun prihoda i rashoda u HRK'!I96/' Račun prihoda i rashoda u EUR'!$M$1</f>
        <v>0</v>
      </c>
      <c r="J96" s="11">
        <f>+' Račun prihoda i rashoda u HRK'!J96/' Račun prihoda i rashoda u EUR'!$M$1</f>
        <v>0</v>
      </c>
      <c r="L96" s="174"/>
      <c r="M96" s="174"/>
      <c r="N96" s="174"/>
    </row>
    <row r="97" spans="1:14" x14ac:dyDescent="0.25">
      <c r="A97" s="81"/>
      <c r="B97" s="86"/>
      <c r="C97" s="86"/>
      <c r="D97" s="105">
        <v>329</v>
      </c>
      <c r="E97" s="104"/>
      <c r="F97" s="138">
        <f>SUM(F98:F99)</f>
        <v>28439.39</v>
      </c>
      <c r="G97" s="91"/>
      <c r="H97" s="91">
        <f>+' Račun prihoda i rashoda u HRK'!H97/' Račun prihoda i rashoda u EUR'!$M$1</f>
        <v>0</v>
      </c>
      <c r="I97" s="72">
        <f>+' Račun prihoda i rashoda u HRK'!I97/' Račun prihoda i rashoda u EUR'!$M$1</f>
        <v>0</v>
      </c>
      <c r="J97" s="72">
        <f>+' Račun prihoda i rashoda u HRK'!J97/' Račun prihoda i rashoda u EUR'!$M$1</f>
        <v>0</v>
      </c>
      <c r="L97" s="174"/>
      <c r="M97" s="174"/>
      <c r="N97" s="174"/>
    </row>
    <row r="98" spans="1:14" x14ac:dyDescent="0.25">
      <c r="A98" s="14"/>
      <c r="B98" s="44"/>
      <c r="C98" s="44"/>
      <c r="D98" s="106">
        <v>3295</v>
      </c>
      <c r="E98" s="97" t="s">
        <v>133</v>
      </c>
      <c r="F98" s="85">
        <v>13537.51</v>
      </c>
      <c r="G98" s="92"/>
      <c r="H98" s="92">
        <f>+' Račun prihoda i rashoda u HRK'!H98/' Račun prihoda i rashoda u EUR'!$M$1</f>
        <v>0</v>
      </c>
      <c r="I98" s="11">
        <f>+' Račun prihoda i rashoda u HRK'!I98/' Račun prihoda i rashoda u EUR'!$M$1</f>
        <v>0</v>
      </c>
      <c r="J98" s="11">
        <f>+' Račun prihoda i rashoda u HRK'!J98/' Račun prihoda i rashoda u EUR'!$M$1</f>
        <v>0</v>
      </c>
      <c r="L98" s="174"/>
      <c r="M98" s="174"/>
      <c r="N98" s="174"/>
    </row>
    <row r="99" spans="1:14" x14ac:dyDescent="0.25">
      <c r="A99" s="14"/>
      <c r="B99" s="44"/>
      <c r="C99" s="44"/>
      <c r="D99" s="106">
        <v>3296</v>
      </c>
      <c r="E99" s="97" t="s">
        <v>132</v>
      </c>
      <c r="F99" s="85">
        <v>14901.88</v>
      </c>
      <c r="G99" s="92"/>
      <c r="H99" s="92">
        <f>+' Račun prihoda i rashoda u HRK'!H99/' Račun prihoda i rashoda u EUR'!$M$1</f>
        <v>0</v>
      </c>
      <c r="I99" s="11">
        <f>+' Račun prihoda i rashoda u HRK'!I99/' Račun prihoda i rashoda u EUR'!$M$1</f>
        <v>0</v>
      </c>
      <c r="J99" s="11">
        <f>+' Račun prihoda i rashoda u HRK'!J99/' Račun prihoda i rashoda u EUR'!$M$1</f>
        <v>0</v>
      </c>
      <c r="L99" s="174"/>
      <c r="M99" s="174"/>
      <c r="N99" s="174"/>
    </row>
    <row r="100" spans="1:14" x14ac:dyDescent="0.25">
      <c r="A100" s="109"/>
      <c r="B100" s="113"/>
      <c r="C100" s="110">
        <v>44</v>
      </c>
      <c r="D100" s="110"/>
      <c r="E100" s="110" t="s">
        <v>72</v>
      </c>
      <c r="F100" s="112">
        <f>SUM(F101+F106+F113+F123+F125)</f>
        <v>213267.98000000004</v>
      </c>
      <c r="G100" s="112">
        <f>SUM(G101+G106+G113+G123+G125)</f>
        <v>271000</v>
      </c>
      <c r="H100" s="111">
        <f>+' Račun prihoda i rashoda u HRK'!H100/' Račun prihoda i rashoda u EUR'!$M$1</f>
        <v>90171.876036896938</v>
      </c>
      <c r="I100" s="111">
        <f>+' Račun prihoda i rashoda u HRK'!I100/' Račun prihoda i rashoda u EUR'!$M$1</f>
        <v>46452.982945119118</v>
      </c>
      <c r="J100" s="111">
        <f>+' Račun prihoda i rashoda u HRK'!J100/' Račun prihoda i rashoda u EUR'!$M$1</f>
        <v>46452.982945119118</v>
      </c>
      <c r="L100" s="174"/>
      <c r="M100" s="174"/>
      <c r="N100" s="174"/>
    </row>
    <row r="101" spans="1:14" x14ac:dyDescent="0.25">
      <c r="A101" s="81"/>
      <c r="B101" s="81"/>
      <c r="C101" s="82"/>
      <c r="D101" s="81">
        <v>321</v>
      </c>
      <c r="E101" s="81" t="s">
        <v>93</v>
      </c>
      <c r="F101" s="72">
        <f>SUM(F102:F105)</f>
        <v>13457</v>
      </c>
      <c r="G101" s="72">
        <f>SUM(G102:G105)</f>
        <v>15000</v>
      </c>
      <c r="H101" s="72">
        <f>+' Račun prihoda i rashoda u HRK'!H101/' Račun prihoda i rashoda u EUR'!$M$1</f>
        <v>3052.6245935363991</v>
      </c>
      <c r="I101" s="72">
        <f>+' Račun prihoda i rashoda u HRK'!I101/' Račun prihoda i rashoda u EUR'!$M$1</f>
        <v>3185.3474019510249</v>
      </c>
      <c r="J101" s="72">
        <f>+' Račun prihoda i rashoda u HRK'!J101/' Račun prihoda i rashoda u EUR'!$M$1</f>
        <v>3185.3474019510249</v>
      </c>
      <c r="L101" s="174"/>
      <c r="M101" s="174"/>
      <c r="N101" s="174"/>
    </row>
    <row r="102" spans="1:14" x14ac:dyDescent="0.25">
      <c r="A102" s="14"/>
      <c r="B102" s="14"/>
      <c r="C102" s="15"/>
      <c r="D102" s="14">
        <v>3211</v>
      </c>
      <c r="E102" s="14" t="s">
        <v>102</v>
      </c>
      <c r="F102" s="10">
        <v>3312</v>
      </c>
      <c r="G102" s="11">
        <v>10000</v>
      </c>
      <c r="H102" s="11">
        <f>+' Račun prihoda i rashoda u HRK'!H102/' Račun prihoda i rashoda u EUR'!$M$1</f>
        <v>1858.1193178047647</v>
      </c>
      <c r="I102" s="11">
        <f>+' Račun prihoda i rashoda u HRK'!I102/' Račun prihoda i rashoda u EUR'!$M$1</f>
        <v>1990.8421262193906</v>
      </c>
      <c r="J102" s="11">
        <f>+' Račun prihoda i rashoda u HRK'!J102/' Račun prihoda i rashoda u EUR'!$M$1</f>
        <v>1990.8421262193906</v>
      </c>
      <c r="L102" s="174"/>
      <c r="M102" s="174"/>
      <c r="N102" s="174"/>
    </row>
    <row r="103" spans="1:14" x14ac:dyDescent="0.25">
      <c r="A103" s="14"/>
      <c r="B103" s="14"/>
      <c r="C103" s="15"/>
      <c r="D103" s="14">
        <v>3212</v>
      </c>
      <c r="E103" s="14" t="s">
        <v>94</v>
      </c>
      <c r="F103" s="10"/>
      <c r="G103" s="11"/>
      <c r="H103" s="11">
        <f>+' Račun prihoda i rashoda u HRK'!H103/' Račun prihoda i rashoda u EUR'!$M$1</f>
        <v>0</v>
      </c>
      <c r="I103" s="11">
        <f>+' Račun prihoda i rashoda u HRK'!I103/' Račun prihoda i rashoda u EUR'!$M$1</f>
        <v>0</v>
      </c>
      <c r="J103" s="11">
        <f>+' Račun prihoda i rashoda u HRK'!J103/' Račun prihoda i rashoda u EUR'!$M$1</f>
        <v>0</v>
      </c>
      <c r="L103" s="174"/>
      <c r="M103" s="174"/>
      <c r="N103" s="174"/>
    </row>
    <row r="104" spans="1:14" x14ac:dyDescent="0.25">
      <c r="A104" s="14"/>
      <c r="B104" s="14"/>
      <c r="C104" s="15"/>
      <c r="D104" s="14">
        <v>3213</v>
      </c>
      <c r="E104" s="14" t="s">
        <v>103</v>
      </c>
      <c r="F104" s="10">
        <v>4453</v>
      </c>
      <c r="G104" s="11">
        <v>5000</v>
      </c>
      <c r="H104" s="11">
        <f>+' Račun prihoda i rashoda u HRK'!H104/' Račun prihoda i rashoda u EUR'!$M$1</f>
        <v>398.16842524387812</v>
      </c>
      <c r="I104" s="11">
        <f>+' Račun prihoda i rashoda u HRK'!I104/' Račun prihoda i rashoda u EUR'!$M$1</f>
        <v>398.16842524387812</v>
      </c>
      <c r="J104" s="11">
        <f>+' Račun prihoda i rashoda u HRK'!J104/' Račun prihoda i rashoda u EUR'!$M$1</f>
        <v>398.16842524387812</v>
      </c>
      <c r="L104" s="174"/>
      <c r="M104" s="174"/>
      <c r="N104" s="174"/>
    </row>
    <row r="105" spans="1:14" x14ac:dyDescent="0.25">
      <c r="A105" s="14"/>
      <c r="B105" s="14"/>
      <c r="C105" s="15"/>
      <c r="D105" s="14">
        <v>3214</v>
      </c>
      <c r="E105" s="14" t="s">
        <v>104</v>
      </c>
      <c r="F105" s="10">
        <v>5692</v>
      </c>
      <c r="G105" s="11"/>
      <c r="H105" s="11">
        <f>+' Račun prihoda i rashoda u HRK'!H105/' Račun prihoda i rashoda u EUR'!$M$1</f>
        <v>796.33685048775624</v>
      </c>
      <c r="I105" s="11">
        <f>+' Račun prihoda i rashoda u HRK'!I105/' Račun prihoda i rashoda u EUR'!$M$1</f>
        <v>796.33685048775624</v>
      </c>
      <c r="J105" s="11">
        <f>+' Račun prihoda i rashoda u HRK'!J105/' Račun prihoda i rashoda u EUR'!$M$1</f>
        <v>796.33685048775624</v>
      </c>
      <c r="L105" s="174"/>
      <c r="M105" s="174"/>
      <c r="N105" s="174"/>
    </row>
    <row r="106" spans="1:14" x14ac:dyDescent="0.25">
      <c r="A106" s="81"/>
      <c r="B106" s="86"/>
      <c r="C106" s="86"/>
      <c r="D106" s="105">
        <v>322</v>
      </c>
      <c r="E106" s="104" t="s">
        <v>95</v>
      </c>
      <c r="F106" s="86">
        <f>SUM(F107:F112)</f>
        <v>104838.47000000002</v>
      </c>
      <c r="G106" s="91">
        <f>SUM(G107:G112)</f>
        <v>95000</v>
      </c>
      <c r="H106" s="91">
        <f>+' Račun prihoda i rashoda u HRK'!H106/' Račun prihoda i rashoda u EUR'!$M$1</f>
        <v>19364.25774769394</v>
      </c>
      <c r="I106" s="91">
        <f>+' Račun prihoda i rashoda u HRK'!I106/' Račun prihoda i rashoda u EUR'!$M$1</f>
        <v>19775.698453779281</v>
      </c>
      <c r="J106" s="91">
        <f>+' Račun prihoda i rashoda u HRK'!J106/' Račun prihoda i rashoda u EUR'!$M$1</f>
        <v>19775.698453779281</v>
      </c>
      <c r="L106" s="174"/>
      <c r="M106" s="174"/>
      <c r="N106" s="174"/>
    </row>
    <row r="107" spans="1:14" x14ac:dyDescent="0.25">
      <c r="A107" s="14"/>
      <c r="B107" s="44"/>
      <c r="C107" s="44"/>
      <c r="D107" s="106">
        <v>3221</v>
      </c>
      <c r="E107" s="106" t="s">
        <v>97</v>
      </c>
      <c r="F107" s="85">
        <v>29811.46</v>
      </c>
      <c r="G107" s="92">
        <v>25000</v>
      </c>
      <c r="H107" s="92">
        <f>+' Račun prihoda i rashoda u HRK'!H107/' Račun prihoda i rashoda u EUR'!$M$1</f>
        <v>5972.5263786581718</v>
      </c>
      <c r="I107" s="11">
        <f>+' Račun prihoda i rashoda u HRK'!I107/' Račun prihoda i rashoda u EUR'!$M$1</f>
        <v>6237.9719954874245</v>
      </c>
      <c r="J107" s="11">
        <f>+' Račun prihoda i rashoda u HRK'!J107/' Račun prihoda i rashoda u EUR'!$M$1</f>
        <v>6237.9719954874245</v>
      </c>
      <c r="L107" s="174"/>
      <c r="M107" s="174"/>
      <c r="N107" s="174"/>
    </row>
    <row r="108" spans="1:14" x14ac:dyDescent="0.25">
      <c r="A108" s="14"/>
      <c r="B108" s="44"/>
      <c r="C108" s="44"/>
      <c r="D108" s="106">
        <v>3222</v>
      </c>
      <c r="E108" s="97" t="s">
        <v>96</v>
      </c>
      <c r="F108" s="85"/>
      <c r="G108" s="92"/>
      <c r="H108" s="92">
        <f>+' Račun prihoda i rashoda u HRK'!H108/' Račun prihoda i rashoda u EUR'!$M$1</f>
        <v>0</v>
      </c>
      <c r="I108" s="11">
        <f>+' Račun prihoda i rashoda u HRK'!I108/' Račun prihoda i rashoda u EUR'!$M$1</f>
        <v>0</v>
      </c>
      <c r="J108" s="11">
        <f>+' Račun prihoda i rashoda u HRK'!J108/' Račun prihoda i rashoda u EUR'!$M$1</f>
        <v>0</v>
      </c>
      <c r="L108" s="174"/>
      <c r="M108" s="174"/>
      <c r="N108" s="174"/>
    </row>
    <row r="109" spans="1:14" x14ac:dyDescent="0.25">
      <c r="A109" s="14"/>
      <c r="B109" s="44"/>
      <c r="C109" s="44"/>
      <c r="D109" s="106">
        <v>3223</v>
      </c>
      <c r="E109" s="97" t="s">
        <v>105</v>
      </c>
      <c r="F109" s="85">
        <v>59451.58</v>
      </c>
      <c r="G109" s="92">
        <v>70000</v>
      </c>
      <c r="H109" s="92">
        <f>+' Račun prihoda i rashoda u HRK'!H109/' Račun prihoda i rashoda u EUR'!$M$1</f>
        <v>11945.052757316344</v>
      </c>
      <c r="I109" s="11">
        <f>+' Račun prihoda i rashoda u HRK'!I109/' Račun prihoda i rashoda u EUR'!$M$1</f>
        <v>11945.052757316344</v>
      </c>
      <c r="J109" s="11">
        <f>+' Račun prihoda i rashoda u HRK'!J109/' Račun prihoda i rashoda u EUR'!$M$1</f>
        <v>11945.052757316344</v>
      </c>
      <c r="L109" s="174"/>
      <c r="M109" s="174"/>
      <c r="N109" s="174"/>
    </row>
    <row r="110" spans="1:14" x14ac:dyDescent="0.25">
      <c r="A110" s="14"/>
      <c r="B110" s="44"/>
      <c r="C110" s="44"/>
      <c r="D110" s="106">
        <v>3224</v>
      </c>
      <c r="E110" s="97" t="s">
        <v>106</v>
      </c>
      <c r="F110" s="85">
        <v>10117.74</v>
      </c>
      <c r="G110" s="92"/>
      <c r="H110" s="92">
        <f>+' Račun prihoda i rashoda u HRK'!H110/' Račun prihoda i rashoda u EUR'!$M$1</f>
        <v>822.88141217068153</v>
      </c>
      <c r="I110" s="11">
        <f>+' Račun prihoda i rashoda u HRK'!I110/' Račun prihoda i rashoda u EUR'!$M$1</f>
        <v>929.05965890238235</v>
      </c>
      <c r="J110" s="11">
        <f>+' Račun prihoda i rashoda u HRK'!J110/' Račun prihoda i rashoda u EUR'!$M$1</f>
        <v>929.05965890238235</v>
      </c>
      <c r="L110" s="174"/>
      <c r="M110" s="174"/>
      <c r="N110" s="174"/>
    </row>
    <row r="111" spans="1:14" x14ac:dyDescent="0.25">
      <c r="A111" s="14"/>
      <c r="B111" s="44"/>
      <c r="C111" s="44"/>
      <c r="D111" s="106">
        <v>3225</v>
      </c>
      <c r="E111" s="97" t="s">
        <v>107</v>
      </c>
      <c r="F111" s="85">
        <v>4389.1899999999996</v>
      </c>
      <c r="G111" s="92"/>
      <c r="H111" s="92">
        <f>+' Račun prihoda i rashoda u HRK'!H111/' Račun prihoda i rashoda u EUR'!$M$1</f>
        <v>623.79719954874247</v>
      </c>
      <c r="I111" s="11">
        <f>+' Račun prihoda i rashoda u HRK'!I111/' Račun prihoda i rashoda u EUR'!$M$1</f>
        <v>663.61404207313024</v>
      </c>
      <c r="J111" s="11">
        <f>+' Račun prihoda i rashoda u HRK'!J111/' Račun prihoda i rashoda u EUR'!$M$1</f>
        <v>663.61404207313024</v>
      </c>
      <c r="L111" s="174"/>
      <c r="M111" s="174"/>
      <c r="N111" s="174"/>
    </row>
    <row r="112" spans="1:14" x14ac:dyDescent="0.25">
      <c r="A112" s="14"/>
      <c r="B112" s="44"/>
      <c r="C112" s="44"/>
      <c r="D112" s="106">
        <v>3227</v>
      </c>
      <c r="E112" s="97" t="s">
        <v>108</v>
      </c>
      <c r="F112" s="85">
        <v>1068.5</v>
      </c>
      <c r="G112" s="92"/>
      <c r="H112" s="92">
        <f>+' Račun prihoda i rashoda u HRK'!H112/' Račun prihoda i rashoda u EUR'!$M$1</f>
        <v>0</v>
      </c>
      <c r="I112" s="11">
        <f>+' Račun prihoda i rashoda u HRK'!I112/' Račun prihoda i rashoda u EUR'!$M$1</f>
        <v>0</v>
      </c>
      <c r="J112" s="11">
        <f>+' Račun prihoda i rashoda u HRK'!J112/' Račun prihoda i rashoda u EUR'!$M$1</f>
        <v>0</v>
      </c>
      <c r="L112" s="174"/>
      <c r="M112" s="174"/>
      <c r="N112" s="174"/>
    </row>
    <row r="113" spans="1:14" x14ac:dyDescent="0.25">
      <c r="A113" s="81"/>
      <c r="B113" s="86"/>
      <c r="C113" s="86"/>
      <c r="D113" s="105">
        <v>323</v>
      </c>
      <c r="E113" s="104" t="s">
        <v>109</v>
      </c>
      <c r="F113" s="86">
        <f t="shared" ref="F113:G113" si="28">SUM(F114:F122)</f>
        <v>93972.510000000009</v>
      </c>
      <c r="G113" s="91">
        <f t="shared" si="28"/>
        <v>161000</v>
      </c>
      <c r="H113" s="91">
        <f>+' Račun prihoda i rashoda u HRK'!H113/' Račun prihoda i rashoda u EUR'!$M$1</f>
        <v>63640.586634813189</v>
      </c>
      <c r="I113" s="86">
        <f>+' Račun prihoda i rashoda u HRK'!I113/' Račun prihoda i rashoda u EUR'!$M$1</f>
        <v>19842.059857986595</v>
      </c>
      <c r="J113" s="86">
        <f>+' Račun prihoda i rashoda u HRK'!J113/' Račun prihoda i rashoda u EUR'!$M$1</f>
        <v>19842.059857986595</v>
      </c>
      <c r="L113" s="174"/>
      <c r="M113" s="174"/>
      <c r="N113" s="174"/>
    </row>
    <row r="114" spans="1:14" x14ac:dyDescent="0.25">
      <c r="A114" s="14"/>
      <c r="B114" s="44"/>
      <c r="C114" s="44"/>
      <c r="D114" s="106">
        <v>3231</v>
      </c>
      <c r="E114" s="97" t="s">
        <v>110</v>
      </c>
      <c r="F114" s="85">
        <v>17756.82</v>
      </c>
      <c r="G114" s="92">
        <v>18000</v>
      </c>
      <c r="H114" s="92">
        <f>+' Račun prihoda i rashoda u HRK'!H114/' Račun prihoda i rashoda u EUR'!$M$1</f>
        <v>2588.0947640852078</v>
      </c>
      <c r="I114" s="11">
        <f>+' Račun prihoda i rashoda u HRK'!I114/' Račun prihoda i rashoda u EUR'!$M$1</f>
        <v>2654.4561682925209</v>
      </c>
      <c r="J114" s="11">
        <f>+' Račun prihoda i rashoda u HRK'!J114/' Račun prihoda i rashoda u EUR'!$M$1</f>
        <v>2654.4561682925209</v>
      </c>
      <c r="L114" s="174"/>
      <c r="M114" s="174"/>
      <c r="N114" s="174"/>
    </row>
    <row r="115" spans="1:14" x14ac:dyDescent="0.25">
      <c r="A115" s="14"/>
      <c r="B115" s="44"/>
      <c r="C115" s="44"/>
      <c r="D115" s="106">
        <v>3232</v>
      </c>
      <c r="E115" s="97" t="s">
        <v>111</v>
      </c>
      <c r="F115" s="85">
        <v>16786.73</v>
      </c>
      <c r="G115" s="92">
        <v>80000</v>
      </c>
      <c r="H115" s="92">
        <f>+' Račun prihoda i rashoda u HRK'!H115/' Račun prihoda i rashoda u EUR'!$M$1</f>
        <v>44196.69520207047</v>
      </c>
      <c r="I115" s="11">
        <f>+' Račun prihoda i rashoda u HRK'!I115/' Račun prihoda i rashoda u EUR'!$M$1</f>
        <v>464.52982945119118</v>
      </c>
      <c r="J115" s="11">
        <f>+' Račun prihoda i rashoda u HRK'!J115/' Račun prihoda i rashoda u EUR'!$M$1</f>
        <v>464.52982945119118</v>
      </c>
      <c r="L115" s="174"/>
      <c r="M115" s="174"/>
      <c r="N115" s="174"/>
    </row>
    <row r="116" spans="1:14" x14ac:dyDescent="0.25">
      <c r="A116" s="14"/>
      <c r="B116" s="44"/>
      <c r="C116" s="44"/>
      <c r="D116" s="106">
        <v>3233</v>
      </c>
      <c r="E116" s="97" t="s">
        <v>112</v>
      </c>
      <c r="F116" s="85"/>
      <c r="G116" s="92"/>
      <c r="H116" s="92">
        <f>+' Račun prihoda i rashoda u HRK'!H116/' Račun prihoda i rashoda u EUR'!$M$1</f>
        <v>0</v>
      </c>
      <c r="I116" s="11">
        <f>+' Račun prihoda i rashoda u HRK'!I116/' Račun prihoda i rashoda u EUR'!$M$1</f>
        <v>0</v>
      </c>
      <c r="J116" s="11">
        <f>+' Račun prihoda i rashoda u HRK'!J116/' Račun prihoda i rashoda u EUR'!$M$1</f>
        <v>0</v>
      </c>
      <c r="L116" s="174"/>
      <c r="M116" s="174"/>
      <c r="N116" s="174"/>
    </row>
    <row r="117" spans="1:14" x14ac:dyDescent="0.25">
      <c r="A117" s="14"/>
      <c r="B117" s="44"/>
      <c r="C117" s="44"/>
      <c r="D117" s="106">
        <v>3234</v>
      </c>
      <c r="E117" s="97" t="s">
        <v>113</v>
      </c>
      <c r="F117" s="85">
        <v>8660.1299999999992</v>
      </c>
      <c r="G117" s="92">
        <v>5000</v>
      </c>
      <c r="H117" s="92">
        <f>+' Račun prihoda i rashoda u HRK'!H117/' Račun prihoda i rashoda u EUR'!$M$1</f>
        <v>690.15860375605541</v>
      </c>
      <c r="I117" s="11">
        <f>+' Račun prihoda i rashoda u HRK'!I117/' Račun prihoda i rashoda u EUR'!$M$1</f>
        <v>796.33685048775624</v>
      </c>
      <c r="J117" s="11">
        <f>+' Račun prihoda i rashoda u HRK'!J117/' Račun prihoda i rashoda u EUR'!$M$1</f>
        <v>796.33685048775624</v>
      </c>
      <c r="L117" s="174"/>
      <c r="M117" s="174"/>
      <c r="N117" s="174"/>
    </row>
    <row r="118" spans="1:14" x14ac:dyDescent="0.25">
      <c r="A118" s="14"/>
      <c r="B118" s="44"/>
      <c r="C118" s="44"/>
      <c r="D118" s="106">
        <v>3235</v>
      </c>
      <c r="E118" s="97" t="s">
        <v>114</v>
      </c>
      <c r="F118" s="85">
        <v>27541.43</v>
      </c>
      <c r="G118" s="92">
        <v>20000</v>
      </c>
      <c r="H118" s="92">
        <f>+' Račun prihoda i rashoda u HRK'!H118/' Račun prihoda i rashoda u EUR'!$M$1</f>
        <v>3716.2386356095294</v>
      </c>
      <c r="I118" s="11">
        <f>+' Račun prihoda i rashoda u HRK'!I118/' Račun prihoda i rashoda u EUR'!$M$1</f>
        <v>3716.2386356095294</v>
      </c>
      <c r="J118" s="11">
        <f>+' Račun prihoda i rashoda u HRK'!J118/' Račun prihoda i rashoda u EUR'!$M$1</f>
        <v>3716.2386356095294</v>
      </c>
      <c r="L118" s="174"/>
      <c r="M118" s="174"/>
      <c r="N118" s="174"/>
    </row>
    <row r="119" spans="1:14" x14ac:dyDescent="0.25">
      <c r="A119" s="14"/>
      <c r="B119" s="44"/>
      <c r="C119" s="44"/>
      <c r="D119" s="106">
        <v>3236</v>
      </c>
      <c r="E119" s="97" t="s">
        <v>115</v>
      </c>
      <c r="F119" s="85">
        <v>3288.77</v>
      </c>
      <c r="G119" s="92">
        <v>10000</v>
      </c>
      <c r="H119" s="92">
        <f>+' Račun prihoda i rashoda u HRK'!H119/' Račun prihoda i rashoda u EUR'!$M$1</f>
        <v>1592.6737009755125</v>
      </c>
      <c r="I119" s="11">
        <f>+' Račun prihoda i rashoda u HRK'!I119/' Račun prihoda i rashoda u EUR'!$M$1</f>
        <v>1990.8421262193906</v>
      </c>
      <c r="J119" s="11">
        <f>+' Račun prihoda i rashoda u HRK'!J119/' Račun prihoda i rashoda u EUR'!$M$1</f>
        <v>1990.8421262193906</v>
      </c>
      <c r="L119" s="174"/>
      <c r="M119" s="174"/>
      <c r="N119" s="174"/>
    </row>
    <row r="120" spans="1:14" x14ac:dyDescent="0.25">
      <c r="A120" s="14"/>
      <c r="B120" s="44"/>
      <c r="C120" s="44"/>
      <c r="D120" s="106">
        <v>3237</v>
      </c>
      <c r="E120" s="97" t="s">
        <v>116</v>
      </c>
      <c r="F120" s="85">
        <v>223.95</v>
      </c>
      <c r="G120" s="92">
        <v>7000</v>
      </c>
      <c r="H120" s="92">
        <f>+' Račun prihoda i rashoda u HRK'!H120/' Račun prihoda i rashoda u EUR'!$M$1</f>
        <v>199.08421262193906</v>
      </c>
      <c r="I120" s="11">
        <f>+' Račun prihoda i rashoda u HRK'!I120/' Račun prihoda i rashoda u EUR'!$M$1</f>
        <v>265.44561682925212</v>
      </c>
      <c r="J120" s="11">
        <f>+' Račun prihoda i rashoda u HRK'!J120/' Račun prihoda i rashoda u EUR'!$M$1</f>
        <v>265.44561682925212</v>
      </c>
      <c r="L120" s="174"/>
      <c r="M120" s="174"/>
      <c r="N120" s="174"/>
    </row>
    <row r="121" spans="1:14" x14ac:dyDescent="0.25">
      <c r="A121" s="14"/>
      <c r="B121" s="44"/>
      <c r="C121" s="44"/>
      <c r="D121" s="106">
        <v>3238</v>
      </c>
      <c r="E121" s="97" t="s">
        <v>117</v>
      </c>
      <c r="F121" s="85">
        <v>13514.68</v>
      </c>
      <c r="G121" s="92">
        <v>19000</v>
      </c>
      <c r="H121" s="92">
        <f>+' Račun prihoda i rashoda u HRK'!H121/' Račun prihoda i rashoda u EUR'!$M$1</f>
        <v>2919.9017851217732</v>
      </c>
      <c r="I121" s="11">
        <f>+' Račun prihoda i rashoda u HRK'!I121/' Račun prihoda i rashoda u EUR'!$M$1</f>
        <v>3318.0702103656513</v>
      </c>
      <c r="J121" s="11">
        <f>+' Račun prihoda i rashoda u HRK'!J121/' Račun prihoda i rashoda u EUR'!$M$1</f>
        <v>3318.0702103656513</v>
      </c>
      <c r="L121" s="174"/>
      <c r="M121" s="174"/>
      <c r="N121" s="174"/>
    </row>
    <row r="122" spans="1:14" x14ac:dyDescent="0.25">
      <c r="A122" s="14"/>
      <c r="B122" s="44"/>
      <c r="C122" s="44"/>
      <c r="D122" s="106">
        <v>3239</v>
      </c>
      <c r="E122" s="97" t="s">
        <v>118</v>
      </c>
      <c r="F122" s="85">
        <v>6200</v>
      </c>
      <c r="G122" s="92">
        <v>2000</v>
      </c>
      <c r="H122" s="92">
        <f>+' Račun prihoda i rashoda u HRK'!H122/' Račun prihoda i rashoda u EUR'!$M$1</f>
        <v>7737.7397305726981</v>
      </c>
      <c r="I122" s="11">
        <f>+' Račun prihoda i rashoda u HRK'!I122/' Račun prihoda i rashoda u EUR'!$M$1</f>
        <v>6636.1404207313026</v>
      </c>
      <c r="J122" s="11">
        <f>+' Račun prihoda i rashoda u HRK'!J122/' Račun prihoda i rashoda u EUR'!$M$1</f>
        <v>6636.1404207313026</v>
      </c>
      <c r="L122" s="174"/>
      <c r="M122" s="174"/>
      <c r="N122" s="174"/>
    </row>
    <row r="123" spans="1:14" x14ac:dyDescent="0.25">
      <c r="A123" s="81"/>
      <c r="B123" s="86"/>
      <c r="C123" s="86"/>
      <c r="D123" s="105">
        <v>324</v>
      </c>
      <c r="E123" s="104"/>
      <c r="F123" s="86">
        <f>SUM(F124)</f>
        <v>0</v>
      </c>
      <c r="G123" s="91">
        <f>SUM(G124)</f>
        <v>0</v>
      </c>
      <c r="H123" s="86">
        <f>+' Račun prihoda i rashoda u HRK'!H123/' Račun prihoda i rashoda u EUR'!$M$1</f>
        <v>0</v>
      </c>
      <c r="I123" s="86">
        <f>+' Račun prihoda i rashoda u HRK'!I123/' Račun prihoda i rashoda u EUR'!$M$1</f>
        <v>0</v>
      </c>
      <c r="J123" s="86">
        <f>+' Račun prihoda i rashoda u HRK'!J123/' Račun prihoda i rashoda u EUR'!$M$1</f>
        <v>0</v>
      </c>
      <c r="L123" s="174"/>
      <c r="M123" s="174"/>
      <c r="N123" s="174"/>
    </row>
    <row r="124" spans="1:14" x14ac:dyDescent="0.25">
      <c r="A124" s="14"/>
      <c r="B124" s="44"/>
      <c r="C124" s="44"/>
      <c r="D124" s="106">
        <v>3241</v>
      </c>
      <c r="E124" s="97" t="s">
        <v>127</v>
      </c>
      <c r="F124" s="85"/>
      <c r="G124" s="92"/>
      <c r="H124" s="92">
        <f>+' Račun prihoda i rashoda u HRK'!H124/' Račun prihoda i rashoda u EUR'!$M$1</f>
        <v>0</v>
      </c>
      <c r="I124" s="11">
        <f>+' Račun prihoda i rashoda u HRK'!I124/' Račun prihoda i rashoda u EUR'!$M$1</f>
        <v>0</v>
      </c>
      <c r="J124" s="11">
        <f>+' Račun prihoda i rashoda u HRK'!J124/' Račun prihoda i rashoda u EUR'!$M$1</f>
        <v>0</v>
      </c>
      <c r="L124" s="174"/>
      <c r="M124" s="174"/>
      <c r="N124" s="174"/>
    </row>
    <row r="125" spans="1:14" x14ac:dyDescent="0.25">
      <c r="A125" s="81"/>
      <c r="B125" s="86"/>
      <c r="C125" s="86"/>
      <c r="D125" s="105">
        <v>329</v>
      </c>
      <c r="E125" s="104" t="s">
        <v>98</v>
      </c>
      <c r="F125" s="91">
        <f t="shared" ref="F125" si="29">SUM(F126:F130)</f>
        <v>1000</v>
      </c>
      <c r="G125" s="91">
        <f>SUM(G126:G130)</f>
        <v>0</v>
      </c>
      <c r="H125" s="91">
        <f>+' Račun prihoda i rashoda u HRK'!H125/' Račun prihoda i rashoda u EUR'!$M$1</f>
        <v>4114.4070608534075</v>
      </c>
      <c r="I125" s="91">
        <f>+' Račun prihoda i rashoda u HRK'!I125/' Račun prihoda i rashoda u EUR'!$M$1</f>
        <v>3649.8772314022162</v>
      </c>
      <c r="J125" s="91">
        <f>+' Račun prihoda i rashoda u HRK'!J125/' Račun prihoda i rashoda u EUR'!$M$1</f>
        <v>3649.8772314022162</v>
      </c>
      <c r="L125" s="174"/>
      <c r="M125" s="174"/>
      <c r="N125" s="174"/>
    </row>
    <row r="126" spans="1:14" x14ac:dyDescent="0.25">
      <c r="A126" s="14"/>
      <c r="B126" s="88"/>
      <c r="C126" s="88"/>
      <c r="D126" s="107">
        <v>3291</v>
      </c>
      <c r="E126" s="108" t="s">
        <v>119</v>
      </c>
      <c r="F126" s="90"/>
      <c r="G126" s="93"/>
      <c r="H126" s="93">
        <f>+' Račun prihoda i rashoda u HRK'!H126/' Račun prihoda i rashoda u EUR'!$M$1</f>
        <v>132.72280841462606</v>
      </c>
      <c r="I126" s="88">
        <f>+' Račun prihoda i rashoda u HRK'!I126/' Račun prihoda i rashoda u EUR'!$M$1</f>
        <v>0</v>
      </c>
      <c r="J126" s="88">
        <f>+' Račun prihoda i rashoda u HRK'!J126/' Račun prihoda i rashoda u EUR'!$M$1</f>
        <v>0</v>
      </c>
      <c r="L126" s="174"/>
      <c r="M126" s="174"/>
      <c r="N126" s="174"/>
    </row>
    <row r="127" spans="1:14" x14ac:dyDescent="0.25">
      <c r="A127" s="14"/>
      <c r="B127" s="88"/>
      <c r="C127" s="88"/>
      <c r="D127" s="107">
        <v>3293</v>
      </c>
      <c r="E127" s="108" t="s">
        <v>120</v>
      </c>
      <c r="F127" s="90"/>
      <c r="G127" s="93"/>
      <c r="H127" s="93">
        <f>+' Račun prihoda i rashoda u HRK'!H127/' Račun prihoda i rashoda u EUR'!$M$1</f>
        <v>0</v>
      </c>
      <c r="I127" s="88">
        <f>+' Račun prihoda i rashoda u HRK'!I127/' Račun prihoda i rashoda u EUR'!$M$1</f>
        <v>0</v>
      </c>
      <c r="J127" s="88">
        <f>+' Račun prihoda i rashoda u HRK'!J127/' Račun prihoda i rashoda u EUR'!$M$1</f>
        <v>0</v>
      </c>
      <c r="L127" s="174"/>
      <c r="M127" s="174"/>
      <c r="N127" s="174"/>
    </row>
    <row r="128" spans="1:14" x14ac:dyDescent="0.25">
      <c r="A128" s="14"/>
      <c r="B128" s="88"/>
      <c r="C128" s="88"/>
      <c r="D128" s="107">
        <v>3294</v>
      </c>
      <c r="E128" s="108" t="s">
        <v>121</v>
      </c>
      <c r="F128" s="90">
        <v>1000</v>
      </c>
      <c r="G128" s="93"/>
      <c r="H128" s="93">
        <f>+' Račun prihoda i rashoda u HRK'!H128/' Račun prihoda i rashoda u EUR'!$M$1</f>
        <v>331.80702103656512</v>
      </c>
      <c r="I128" s="88">
        <f>+' Račun prihoda i rashoda u HRK'!I128/' Račun prihoda i rashoda u EUR'!$M$1</f>
        <v>331.80702103656512</v>
      </c>
      <c r="J128" s="88">
        <f>+' Račun prihoda i rashoda u HRK'!J128/' Račun prihoda i rashoda u EUR'!$M$1</f>
        <v>331.80702103656512</v>
      </c>
      <c r="L128" s="174"/>
      <c r="M128" s="174"/>
      <c r="N128" s="174"/>
    </row>
    <row r="129" spans="1:14" x14ac:dyDescent="0.25">
      <c r="A129" s="14"/>
      <c r="B129" s="88"/>
      <c r="C129" s="88"/>
      <c r="D129" s="107">
        <v>3295</v>
      </c>
      <c r="E129" s="108" t="s">
        <v>122</v>
      </c>
      <c r="F129" s="90"/>
      <c r="G129" s="93"/>
      <c r="H129" s="93">
        <f>+' Račun prihoda i rashoda u HRK'!H129/' Račun prihoda i rashoda u EUR'!$M$1</f>
        <v>0</v>
      </c>
      <c r="I129" s="88">
        <f>+' Račun prihoda i rashoda u HRK'!I129/' Račun prihoda i rashoda u EUR'!$M$1</f>
        <v>0</v>
      </c>
      <c r="J129" s="88">
        <f>+' Račun prihoda i rashoda u HRK'!J129/' Račun prihoda i rashoda u EUR'!$M$1</f>
        <v>0</v>
      </c>
      <c r="L129" s="174"/>
      <c r="M129" s="174"/>
      <c r="N129" s="174"/>
    </row>
    <row r="130" spans="1:14" x14ac:dyDescent="0.25">
      <c r="A130" s="14"/>
      <c r="B130" s="44"/>
      <c r="C130" s="44"/>
      <c r="D130" s="106">
        <v>3299</v>
      </c>
      <c r="E130" s="97" t="s">
        <v>99</v>
      </c>
      <c r="F130" s="85"/>
      <c r="G130" s="92"/>
      <c r="H130" s="92">
        <f>+' Račun prihoda i rashoda u HRK'!H130/' Račun prihoda i rashoda u EUR'!$M$1</f>
        <v>3649.8772314022162</v>
      </c>
      <c r="I130" s="11">
        <f>+' Račun prihoda i rashoda u HRK'!I130/' Račun prihoda i rashoda u EUR'!$M$1</f>
        <v>3318.0702103656513</v>
      </c>
      <c r="J130" s="11">
        <f>+' Račun prihoda i rashoda u HRK'!J130/' Račun prihoda i rashoda u EUR'!$M$1</f>
        <v>3318.0702103656513</v>
      </c>
      <c r="L130" s="174"/>
      <c r="M130" s="174"/>
      <c r="N130" s="174"/>
    </row>
    <row r="131" spans="1:14" x14ac:dyDescent="0.25">
      <c r="A131" s="109"/>
      <c r="B131" s="109"/>
      <c r="C131" s="110">
        <v>51</v>
      </c>
      <c r="D131" s="110"/>
      <c r="E131" s="110" t="s">
        <v>73</v>
      </c>
      <c r="F131" s="112">
        <f>SUM(F132+F136)</f>
        <v>16831.169999999998</v>
      </c>
      <c r="G131" s="111">
        <f>G132+G136</f>
        <v>19000</v>
      </c>
      <c r="H131" s="111">
        <f>+' Račun prihoda i rashoda u HRK'!H131/' Račun prihoda i rashoda u EUR'!$M$1</f>
        <v>1990.8421262193906</v>
      </c>
      <c r="I131" s="111">
        <f>+' Račun prihoda i rashoda u HRK'!I131/' Račun prihoda i rashoda u EUR'!$M$1</f>
        <v>1990.8421262193906</v>
      </c>
      <c r="J131" s="111">
        <f>+' Račun prihoda i rashoda u HRK'!J131/' Račun prihoda i rashoda u EUR'!$M$1</f>
        <v>1990.8421262193906</v>
      </c>
      <c r="L131" s="174"/>
      <c r="M131" s="174"/>
      <c r="N131" s="174"/>
    </row>
    <row r="132" spans="1:14" x14ac:dyDescent="0.25">
      <c r="A132" s="81"/>
      <c r="B132" s="81"/>
      <c r="C132" s="82"/>
      <c r="D132" s="82">
        <v>321</v>
      </c>
      <c r="E132" s="82" t="s">
        <v>93</v>
      </c>
      <c r="F132" s="72">
        <f>SUM(F134:F135)</f>
        <v>0</v>
      </c>
      <c r="G132" s="72">
        <f>SUM(G134:G135)</f>
        <v>0</v>
      </c>
      <c r="H132" s="72">
        <f>+' Račun prihoda i rashoda u HRK'!H132/' Račun prihoda i rashoda u EUR'!$M$1</f>
        <v>0</v>
      </c>
      <c r="I132" s="72">
        <f>+' Račun prihoda i rashoda u HRK'!I132/' Račun prihoda i rashoda u EUR'!$M$1</f>
        <v>0</v>
      </c>
      <c r="J132" s="72">
        <f>+' Račun prihoda i rashoda u HRK'!J132/' Račun prihoda i rashoda u EUR'!$M$1</f>
        <v>0</v>
      </c>
      <c r="L132" s="174"/>
      <c r="M132" s="174"/>
      <c r="N132" s="174"/>
    </row>
    <row r="133" spans="1:14" s="114" customFormat="1" x14ac:dyDescent="0.25">
      <c r="A133" s="14"/>
      <c r="B133" s="14"/>
      <c r="C133" s="15"/>
      <c r="D133" s="15">
        <v>3211</v>
      </c>
      <c r="E133" s="15" t="s">
        <v>102</v>
      </c>
      <c r="F133" s="10"/>
      <c r="G133" s="11"/>
      <c r="H133" s="11">
        <f>+' Račun prihoda i rashoda u HRK'!H133/' Račun prihoda i rashoda u EUR'!$M$1</f>
        <v>0</v>
      </c>
      <c r="I133" s="11">
        <f>+' Račun prihoda i rashoda u HRK'!I133/' Račun prihoda i rashoda u EUR'!$M$1</f>
        <v>0</v>
      </c>
      <c r="J133" s="11">
        <f>+' Račun prihoda i rashoda u HRK'!J133/' Račun prihoda i rashoda u EUR'!$M$1</f>
        <v>0</v>
      </c>
      <c r="L133" s="174"/>
      <c r="M133" s="174"/>
      <c r="N133" s="174"/>
    </row>
    <row r="134" spans="1:14" x14ac:dyDescent="0.25">
      <c r="A134" s="14"/>
      <c r="B134" s="14"/>
      <c r="C134" s="15"/>
      <c r="D134" s="15">
        <v>3212</v>
      </c>
      <c r="E134" s="15" t="s">
        <v>94</v>
      </c>
      <c r="F134" s="10"/>
      <c r="G134" s="11"/>
      <c r="H134" s="11">
        <f>+' Račun prihoda i rashoda u HRK'!H134/' Račun prihoda i rashoda u EUR'!$M$1</f>
        <v>0</v>
      </c>
      <c r="I134" s="11">
        <f>+' Račun prihoda i rashoda u HRK'!I134/' Račun prihoda i rashoda u EUR'!$M$1</f>
        <v>0</v>
      </c>
      <c r="J134" s="11">
        <f>+' Račun prihoda i rashoda u HRK'!J134/' Račun prihoda i rashoda u EUR'!$M$1</f>
        <v>0</v>
      </c>
      <c r="L134" s="174"/>
      <c r="M134" s="174"/>
      <c r="N134" s="174"/>
    </row>
    <row r="135" spans="1:14" x14ac:dyDescent="0.25">
      <c r="A135" s="14"/>
      <c r="B135" s="14"/>
      <c r="C135" s="15"/>
      <c r="D135" s="15">
        <v>3213</v>
      </c>
      <c r="E135" s="15" t="s">
        <v>103</v>
      </c>
      <c r="F135" s="10"/>
      <c r="G135" s="11"/>
      <c r="H135" s="11">
        <f>+' Račun prihoda i rashoda u HRK'!H135/' Račun prihoda i rashoda u EUR'!$M$1</f>
        <v>0</v>
      </c>
      <c r="I135" s="11">
        <f>+' Račun prihoda i rashoda u HRK'!I135/' Račun prihoda i rashoda u EUR'!$M$1</f>
        <v>0</v>
      </c>
      <c r="J135" s="11">
        <f>+' Račun prihoda i rashoda u HRK'!J135/' Račun prihoda i rashoda u EUR'!$M$1</f>
        <v>0</v>
      </c>
      <c r="L135" s="174"/>
      <c r="M135" s="174"/>
      <c r="N135" s="174"/>
    </row>
    <row r="136" spans="1:14" x14ac:dyDescent="0.25">
      <c r="A136" s="81"/>
      <c r="B136" s="86"/>
      <c r="C136" s="86"/>
      <c r="D136" s="87">
        <v>322</v>
      </c>
      <c r="E136" s="86" t="s">
        <v>95</v>
      </c>
      <c r="F136" s="86">
        <f>SUM(F137:F137)</f>
        <v>16831.169999999998</v>
      </c>
      <c r="G136" s="86">
        <f>SUM(G137:G137)</f>
        <v>19000</v>
      </c>
      <c r="H136" s="91">
        <f>+' Račun prihoda i rashoda u HRK'!H136/' Račun prihoda i rashoda u EUR'!$M$1</f>
        <v>1990.8421262193906</v>
      </c>
      <c r="I136" s="86">
        <f>+' Račun prihoda i rashoda u HRK'!I136/' Račun prihoda i rashoda u EUR'!$M$1</f>
        <v>1990.8421262193906</v>
      </c>
      <c r="J136" s="86">
        <f>+' Račun prihoda i rashoda u HRK'!J136/' Račun prihoda i rashoda u EUR'!$M$1</f>
        <v>1990.8421262193906</v>
      </c>
      <c r="L136" s="174"/>
      <c r="M136" s="174"/>
      <c r="N136" s="174"/>
    </row>
    <row r="137" spans="1:14" x14ac:dyDescent="0.25">
      <c r="A137" s="14"/>
      <c r="B137" s="44"/>
      <c r="C137" s="44"/>
      <c r="D137" s="46">
        <v>3222</v>
      </c>
      <c r="E137" s="44" t="s">
        <v>96</v>
      </c>
      <c r="F137" s="85">
        <v>16831.169999999998</v>
      </c>
      <c r="G137" s="44">
        <v>19000</v>
      </c>
      <c r="H137" s="92">
        <f>+' Račun prihoda i rashoda u HRK'!H137/' Račun prihoda i rashoda u EUR'!$M$1</f>
        <v>1990.8421262193906</v>
      </c>
      <c r="I137" s="11">
        <f>+' Račun prihoda i rashoda u HRK'!I137/' Račun prihoda i rashoda u EUR'!$M$1</f>
        <v>1990.8421262193906</v>
      </c>
      <c r="J137" s="11">
        <f>+' Račun prihoda i rashoda u HRK'!J137/' Račun prihoda i rashoda u EUR'!$M$1</f>
        <v>1990.8421262193906</v>
      </c>
      <c r="L137" s="174"/>
      <c r="M137" s="174"/>
      <c r="N137" s="174"/>
    </row>
    <row r="138" spans="1:14" x14ac:dyDescent="0.25">
      <c r="A138" s="109"/>
      <c r="B138" s="109"/>
      <c r="C138" s="110">
        <v>43</v>
      </c>
      <c r="D138" s="110"/>
      <c r="E138" s="110" t="s">
        <v>65</v>
      </c>
      <c r="F138" s="112">
        <f>SUM(F139+F141+F143)</f>
        <v>91637.930000000008</v>
      </c>
      <c r="G138" s="112">
        <f>SUM(G139+G141+G143+G145)</f>
        <v>235000</v>
      </c>
      <c r="H138" s="112">
        <f>+' Račun prihoda i rashoda u HRK'!H138/' Račun prihoda i rashoda u EUR'!$M$1</f>
        <v>11281.438715243214</v>
      </c>
      <c r="I138" s="112">
        <f>+' Račun prihoda i rashoda u HRK'!I138/' Račun prihoda i rashoda u EUR'!$M$1</f>
        <v>13272.280841462605</v>
      </c>
      <c r="J138" s="112">
        <f>+' Račun prihoda i rashoda u HRK'!J138/' Račun prihoda i rashoda u EUR'!$M$1</f>
        <v>13935.894883535735</v>
      </c>
      <c r="L138" s="174"/>
      <c r="M138" s="174"/>
      <c r="N138" s="174"/>
    </row>
    <row r="139" spans="1:14" x14ac:dyDescent="0.25">
      <c r="A139" s="81"/>
      <c r="B139" s="81"/>
      <c r="C139" s="82"/>
      <c r="D139" s="82">
        <v>321</v>
      </c>
      <c r="E139" s="82" t="s">
        <v>93</v>
      </c>
      <c r="F139" s="72">
        <f>SUM(F140)</f>
        <v>0</v>
      </c>
      <c r="G139" s="72">
        <f>SUM(G140)</f>
        <v>0</v>
      </c>
      <c r="H139" s="72">
        <f>+' Račun prihoda i rashoda u HRK'!H139/' Račun prihoda i rashoda u EUR'!$M$1</f>
        <v>0</v>
      </c>
      <c r="I139" s="72">
        <f>+' Račun prihoda i rashoda u HRK'!I139/' Račun prihoda i rashoda u EUR'!$M$1</f>
        <v>0</v>
      </c>
      <c r="J139" s="72">
        <f>+' Račun prihoda i rashoda u HRK'!J139/' Račun prihoda i rashoda u EUR'!$M$1</f>
        <v>0</v>
      </c>
      <c r="L139" s="174"/>
      <c r="M139" s="174"/>
      <c r="N139" s="174"/>
    </row>
    <row r="140" spans="1:14" x14ac:dyDescent="0.25">
      <c r="A140" s="14"/>
      <c r="B140" s="14"/>
      <c r="C140" s="15"/>
      <c r="D140" s="94">
        <v>3212</v>
      </c>
      <c r="E140" s="94" t="s">
        <v>94</v>
      </c>
      <c r="F140" s="10"/>
      <c r="G140" s="11"/>
      <c r="H140" s="11">
        <f>+' Račun prihoda i rashoda u HRK'!H140/' Račun prihoda i rashoda u EUR'!$M$1</f>
        <v>0</v>
      </c>
      <c r="I140" s="11">
        <f>+' Račun prihoda i rashoda u HRK'!I140/' Račun prihoda i rashoda u EUR'!$M$1</f>
        <v>0</v>
      </c>
      <c r="J140" s="11">
        <f>+' Račun prihoda i rashoda u HRK'!J140/' Račun prihoda i rashoda u EUR'!$M$1</f>
        <v>0</v>
      </c>
      <c r="L140" s="174"/>
      <c r="M140" s="174"/>
      <c r="N140" s="174"/>
    </row>
    <row r="141" spans="1:14" x14ac:dyDescent="0.25">
      <c r="A141" s="81"/>
      <c r="B141" s="86"/>
      <c r="C141" s="86"/>
      <c r="D141" s="87">
        <v>322</v>
      </c>
      <c r="E141" s="86" t="s">
        <v>130</v>
      </c>
      <c r="F141" s="91">
        <f t="shared" ref="F141:G141" si="30">SUM(F142:F142)</f>
        <v>69668.27</v>
      </c>
      <c r="G141" s="91">
        <f t="shared" si="30"/>
        <v>150000</v>
      </c>
      <c r="H141" s="91">
        <f>+' Račun prihoda i rashoda u HRK'!H141/' Račun prihoda i rashoda u EUR'!$M$1</f>
        <v>11281.438715243214</v>
      </c>
      <c r="I141" s="91">
        <f>+' Račun prihoda i rashoda u HRK'!I141/' Račun prihoda i rashoda u EUR'!$M$1</f>
        <v>11945.052757316344</v>
      </c>
      <c r="J141" s="91">
        <f>+' Račun prihoda i rashoda u HRK'!J141/' Račun prihoda i rashoda u EUR'!$M$1</f>
        <v>12608.666799389475</v>
      </c>
      <c r="L141" s="174"/>
      <c r="M141" s="174"/>
      <c r="N141" s="174"/>
    </row>
    <row r="142" spans="1:14" x14ac:dyDescent="0.25">
      <c r="A142" s="14"/>
      <c r="B142" s="88"/>
      <c r="C142" s="88"/>
      <c r="D142" s="89">
        <v>3222</v>
      </c>
      <c r="E142" s="88" t="s">
        <v>96</v>
      </c>
      <c r="F142" s="90">
        <v>69668.27</v>
      </c>
      <c r="G142" s="88">
        <v>150000</v>
      </c>
      <c r="H142" s="93">
        <f>+' Račun prihoda i rashoda u HRK'!H142/' Račun prihoda i rashoda u EUR'!$M$1</f>
        <v>11281.438715243214</v>
      </c>
      <c r="I142" s="88">
        <f>+' Račun prihoda i rashoda u HRK'!I142/' Račun prihoda i rashoda u EUR'!$M$1</f>
        <v>11945.052757316344</v>
      </c>
      <c r="J142" s="88">
        <f>+' Račun prihoda i rashoda u HRK'!J142/' Račun prihoda i rashoda u EUR'!$M$1</f>
        <v>12608.666799389475</v>
      </c>
      <c r="L142" s="174"/>
      <c r="M142" s="174"/>
      <c r="N142" s="174"/>
    </row>
    <row r="143" spans="1:14" x14ac:dyDescent="0.25">
      <c r="A143" s="81"/>
      <c r="B143" s="86"/>
      <c r="C143" s="86"/>
      <c r="D143" s="87">
        <v>329</v>
      </c>
      <c r="E143" s="86" t="s">
        <v>98</v>
      </c>
      <c r="F143" s="138">
        <f>F144</f>
        <v>21969.66</v>
      </c>
      <c r="G143" s="86"/>
      <c r="H143" s="91">
        <f>+' Račun prihoda i rashoda u HRK'!H143/' Račun prihoda i rashoda u EUR'!$M$1</f>
        <v>0</v>
      </c>
      <c r="I143" s="86">
        <f>+' Račun prihoda i rashoda u HRK'!I143/' Račun prihoda i rashoda u EUR'!$M$1</f>
        <v>0</v>
      </c>
      <c r="J143" s="86">
        <f>+' Račun prihoda i rashoda u HRK'!J143/' Račun prihoda i rashoda u EUR'!$M$1</f>
        <v>0</v>
      </c>
      <c r="L143" s="174"/>
      <c r="M143" s="174"/>
      <c r="N143" s="174"/>
    </row>
    <row r="144" spans="1:14" x14ac:dyDescent="0.25">
      <c r="A144" s="14"/>
      <c r="B144" s="88"/>
      <c r="C144" s="88"/>
      <c r="D144" s="89">
        <v>3299</v>
      </c>
      <c r="E144" s="88" t="s">
        <v>134</v>
      </c>
      <c r="F144" s="90">
        <v>21969.66</v>
      </c>
      <c r="G144" s="88"/>
      <c r="H144" s="93">
        <f>+' Račun prihoda i rashoda u HRK'!H144/' Račun prihoda i rashoda u EUR'!$M$1</f>
        <v>0</v>
      </c>
      <c r="I144" s="88">
        <f>+' Račun prihoda i rashoda u HRK'!I144/' Račun prihoda i rashoda u EUR'!$M$1</f>
        <v>0</v>
      </c>
      <c r="J144" s="88">
        <f>+' Račun prihoda i rashoda u HRK'!J144/' Račun prihoda i rashoda u EUR'!$M$1</f>
        <v>0</v>
      </c>
      <c r="L144" s="174"/>
      <c r="M144" s="174"/>
      <c r="N144" s="174"/>
    </row>
    <row r="145" spans="1:14" x14ac:dyDescent="0.25">
      <c r="A145" s="81"/>
      <c r="B145" s="86"/>
      <c r="C145" s="86"/>
      <c r="D145" s="87">
        <v>323</v>
      </c>
      <c r="E145" s="86" t="s">
        <v>109</v>
      </c>
      <c r="F145" s="138"/>
      <c r="G145" s="86">
        <f>G146</f>
        <v>85000</v>
      </c>
      <c r="H145" s="86">
        <f>+' Račun prihoda i rashoda u HRK'!H145/' Račun prihoda i rashoda u EUR'!$M$1</f>
        <v>0</v>
      </c>
      <c r="I145" s="86">
        <f>+' Račun prihoda i rashoda u HRK'!I145/' Račun prihoda i rashoda u EUR'!$M$1</f>
        <v>1327.2280841462605</v>
      </c>
      <c r="J145" s="86">
        <f>+' Račun prihoda i rashoda u HRK'!J145/' Račun prihoda i rashoda u EUR'!$M$1</f>
        <v>1327.2280841462605</v>
      </c>
      <c r="L145" s="174"/>
      <c r="M145" s="174"/>
      <c r="N145" s="174"/>
    </row>
    <row r="146" spans="1:14" x14ac:dyDescent="0.25">
      <c r="A146" s="14"/>
      <c r="B146" s="88"/>
      <c r="C146" s="88"/>
      <c r="D146" s="89">
        <v>3239</v>
      </c>
      <c r="E146" s="88" t="s">
        <v>118</v>
      </c>
      <c r="F146" s="90"/>
      <c r="G146" s="88">
        <v>85000</v>
      </c>
      <c r="H146" s="93">
        <f>+' Račun prihoda i rashoda u HRK'!H146/' Račun prihoda i rashoda u EUR'!$M$1</f>
        <v>0</v>
      </c>
      <c r="I146" s="88">
        <f>+' Račun prihoda i rashoda u HRK'!I146/' Račun prihoda i rashoda u EUR'!$M$1</f>
        <v>1327.2280841462605</v>
      </c>
      <c r="J146" s="88">
        <f>+' Račun prihoda i rashoda u HRK'!J146/' Račun prihoda i rashoda u EUR'!$M$1</f>
        <v>132.72280841462606</v>
      </c>
      <c r="L146" s="174"/>
      <c r="M146" s="174"/>
      <c r="N146" s="174"/>
    </row>
    <row r="147" spans="1:14" x14ac:dyDescent="0.25">
      <c r="A147" s="52"/>
      <c r="B147" s="52">
        <v>34</v>
      </c>
      <c r="C147" s="53"/>
      <c r="D147" s="53"/>
      <c r="E147" s="53" t="s">
        <v>74</v>
      </c>
      <c r="F147" s="51">
        <f t="shared" ref="F147" si="31">SUM(F149+F152)</f>
        <v>11872.73</v>
      </c>
      <c r="G147" s="51">
        <f>SUM(G149+G152+G154)</f>
        <v>4000</v>
      </c>
      <c r="H147" s="51">
        <f>+' Račun prihoda i rashoda u HRK'!H147/' Račun prihoda i rashoda u EUR'!$M$1</f>
        <v>0</v>
      </c>
      <c r="I147" s="51">
        <f>+' Račun prihoda i rashoda u HRK'!I147/' Račun prihoda i rashoda u EUR'!$M$1</f>
        <v>530.89123365850423</v>
      </c>
      <c r="J147" s="51">
        <f>+' Račun prihoda i rashoda u HRK'!J147/' Račun prihoda i rashoda u EUR'!$M$1</f>
        <v>530.89123365850423</v>
      </c>
      <c r="L147" s="174"/>
      <c r="M147" s="174"/>
      <c r="N147" s="174"/>
    </row>
    <row r="148" spans="1:14" x14ac:dyDescent="0.25">
      <c r="A148" s="109"/>
      <c r="B148" s="109"/>
      <c r="C148" s="110">
        <v>52</v>
      </c>
      <c r="D148" s="110"/>
      <c r="E148" s="110"/>
      <c r="F148" s="111">
        <f t="shared" ref="F148:G149" si="32">SUM(F149)</f>
        <v>11872.73</v>
      </c>
      <c r="G148" s="111">
        <f>SUM(G149)</f>
        <v>0</v>
      </c>
      <c r="H148" s="111">
        <f>+' Račun prihoda i rashoda u HRK'!H148/' Račun prihoda i rashoda u EUR'!$M$1</f>
        <v>0</v>
      </c>
      <c r="I148" s="111">
        <f>+' Račun prihoda i rashoda u HRK'!I148/' Račun prihoda i rashoda u EUR'!$M$1</f>
        <v>0</v>
      </c>
      <c r="J148" s="111">
        <f>+' Račun prihoda i rashoda u HRK'!J148/' Račun prihoda i rashoda u EUR'!$M$1</f>
        <v>0</v>
      </c>
      <c r="L148" s="174"/>
      <c r="M148" s="174"/>
      <c r="N148" s="174"/>
    </row>
    <row r="149" spans="1:14" x14ac:dyDescent="0.25">
      <c r="A149" s="81"/>
      <c r="B149" s="86"/>
      <c r="C149" s="86"/>
      <c r="D149" s="87">
        <v>343</v>
      </c>
      <c r="E149" s="86" t="s">
        <v>100</v>
      </c>
      <c r="F149" s="86">
        <f t="shared" si="32"/>
        <v>11872.73</v>
      </c>
      <c r="G149" s="86">
        <f t="shared" si="32"/>
        <v>0</v>
      </c>
      <c r="H149" s="91">
        <f>+' Račun prihoda i rashoda u HRK'!H149/' Račun prihoda i rashoda u EUR'!$M$1</f>
        <v>0</v>
      </c>
      <c r="I149" s="86">
        <f>+' Račun prihoda i rashoda u HRK'!I149/' Račun prihoda i rashoda u EUR'!$M$1</f>
        <v>0</v>
      </c>
      <c r="J149" s="86">
        <f>+' Račun prihoda i rashoda u HRK'!J149/' Račun prihoda i rashoda u EUR'!$M$1</f>
        <v>0</v>
      </c>
      <c r="L149" s="174"/>
      <c r="M149" s="174"/>
      <c r="N149" s="174"/>
    </row>
    <row r="150" spans="1:14" x14ac:dyDescent="0.25">
      <c r="A150" s="14"/>
      <c r="B150" s="44"/>
      <c r="C150" s="44"/>
      <c r="D150" s="46">
        <v>3433</v>
      </c>
      <c r="E150" s="44" t="s">
        <v>135</v>
      </c>
      <c r="F150" s="85">
        <v>11872.73</v>
      </c>
      <c r="G150" s="44"/>
      <c r="H150" s="92">
        <f>+' Račun prihoda i rashoda u HRK'!H150/' Račun prihoda i rashoda u EUR'!$M$1</f>
        <v>0</v>
      </c>
      <c r="I150" s="11">
        <f>+' Račun prihoda i rashoda u HRK'!I150/' Račun prihoda i rashoda u EUR'!$M$1</f>
        <v>0</v>
      </c>
      <c r="J150" s="11">
        <f>+' Račun prihoda i rashoda u HRK'!J150/' Račun prihoda i rashoda u EUR'!$M$1</f>
        <v>0</v>
      </c>
      <c r="L150" s="174"/>
      <c r="M150" s="174"/>
      <c r="N150" s="174"/>
    </row>
    <row r="151" spans="1:14" x14ac:dyDescent="0.25">
      <c r="A151" s="109"/>
      <c r="B151" s="109"/>
      <c r="C151" s="110">
        <v>44</v>
      </c>
      <c r="D151" s="110"/>
      <c r="E151" s="110" t="s">
        <v>72</v>
      </c>
      <c r="F151" s="111">
        <f t="shared" ref="F151:G152" si="33">SUM(F152)</f>
        <v>0</v>
      </c>
      <c r="G151" s="111">
        <f t="shared" si="33"/>
        <v>2000</v>
      </c>
      <c r="H151" s="111">
        <f>+' Račun prihoda i rashoda u HRK'!H151/' Račun prihoda i rashoda u EUR'!$M$1</f>
        <v>0</v>
      </c>
      <c r="I151" s="111">
        <f>+' Račun prihoda i rashoda u HRK'!I151/' Račun prihoda i rashoda u EUR'!$M$1</f>
        <v>265.44561682925212</v>
      </c>
      <c r="J151" s="111">
        <f>+' Račun prihoda i rashoda u HRK'!J151/' Račun prihoda i rashoda u EUR'!$M$1</f>
        <v>265.44561682925212</v>
      </c>
      <c r="L151" s="174"/>
      <c r="M151" s="174"/>
      <c r="N151" s="174"/>
    </row>
    <row r="152" spans="1:14" x14ac:dyDescent="0.25">
      <c r="A152" s="81"/>
      <c r="B152" s="86"/>
      <c r="C152" s="86"/>
      <c r="D152" s="87">
        <v>343</v>
      </c>
      <c r="E152" s="86" t="s">
        <v>100</v>
      </c>
      <c r="F152" s="86">
        <f t="shared" si="33"/>
        <v>0</v>
      </c>
      <c r="G152" s="86">
        <f t="shared" si="33"/>
        <v>2000</v>
      </c>
      <c r="H152" s="91">
        <f>+' Račun prihoda i rashoda u HRK'!H152/' Račun prihoda i rashoda u EUR'!$M$1</f>
        <v>0</v>
      </c>
      <c r="I152" s="86">
        <f>+' Račun prihoda i rashoda u HRK'!I152/' Račun prihoda i rashoda u EUR'!$M$1</f>
        <v>265.44561682925212</v>
      </c>
      <c r="J152" s="86">
        <f>+' Račun prihoda i rashoda u HRK'!J152/' Račun prihoda i rashoda u EUR'!$M$1</f>
        <v>265.44561682925212</v>
      </c>
      <c r="L152" s="174"/>
      <c r="M152" s="174"/>
      <c r="N152" s="174"/>
    </row>
    <row r="153" spans="1:14" x14ac:dyDescent="0.25">
      <c r="A153" s="14"/>
      <c r="B153" s="44"/>
      <c r="C153" s="44"/>
      <c r="D153" s="46">
        <v>3431</v>
      </c>
      <c r="E153" s="44" t="s">
        <v>101</v>
      </c>
      <c r="F153" s="85"/>
      <c r="G153" s="44">
        <v>2000</v>
      </c>
      <c r="H153" s="92">
        <f>+' Račun prihoda i rashoda u HRK'!H153/' Račun prihoda i rashoda u EUR'!$M$1</f>
        <v>0</v>
      </c>
      <c r="I153" s="11">
        <f>+' Račun prihoda i rashoda u HRK'!I153/' Račun prihoda i rashoda u EUR'!$M$1</f>
        <v>265.44561682925212</v>
      </c>
      <c r="J153" s="11">
        <f>+' Račun prihoda i rashoda u HRK'!J153/' Račun prihoda i rashoda u EUR'!$M$1</f>
        <v>265.44561682925212</v>
      </c>
      <c r="L153" s="174"/>
      <c r="M153" s="174"/>
      <c r="N153" s="174"/>
    </row>
    <row r="154" spans="1:14" x14ac:dyDescent="0.25">
      <c r="A154" s="139"/>
      <c r="B154" s="140"/>
      <c r="C154" s="140">
        <v>43</v>
      </c>
      <c r="D154" s="144"/>
      <c r="E154" s="145" t="s">
        <v>65</v>
      </c>
      <c r="F154" s="141"/>
      <c r="G154" s="140">
        <f>SUM(G155)</f>
        <v>2000</v>
      </c>
      <c r="H154" s="140">
        <f>+' Račun prihoda i rashoda u HRK'!H154/' Račun prihoda i rashoda u EUR'!$M$1</f>
        <v>0</v>
      </c>
      <c r="I154" s="140">
        <f>+' Račun prihoda i rashoda u HRK'!I154/' Račun prihoda i rashoda u EUR'!$M$1</f>
        <v>265.44561682925212</v>
      </c>
      <c r="J154" s="140">
        <f>+' Račun prihoda i rashoda u HRK'!J154/' Račun prihoda i rashoda u EUR'!$M$1</f>
        <v>265.44561682925212</v>
      </c>
      <c r="L154" s="174"/>
      <c r="M154" s="174"/>
      <c r="N154" s="174"/>
    </row>
    <row r="155" spans="1:14" x14ac:dyDescent="0.25">
      <c r="A155" s="14"/>
      <c r="B155" s="44"/>
      <c r="C155" s="44"/>
      <c r="D155" s="46">
        <v>343</v>
      </c>
      <c r="E155" s="143" t="s">
        <v>100</v>
      </c>
      <c r="F155" s="85"/>
      <c r="G155" s="44">
        <f>G156</f>
        <v>2000</v>
      </c>
      <c r="H155" s="44">
        <f>+' Račun prihoda i rashoda u HRK'!H155/' Račun prihoda i rashoda u EUR'!$M$1</f>
        <v>0</v>
      </c>
      <c r="I155" s="44">
        <f>+' Račun prihoda i rashoda u HRK'!I155/' Račun prihoda i rashoda u EUR'!$M$1</f>
        <v>265.44561682925212</v>
      </c>
      <c r="J155" s="44">
        <f>+' Račun prihoda i rashoda u HRK'!J155/' Račun prihoda i rashoda u EUR'!$M$1</f>
        <v>265.44561682925212</v>
      </c>
      <c r="L155" s="174"/>
      <c r="M155" s="174"/>
      <c r="N155" s="174"/>
    </row>
    <row r="156" spans="1:14" x14ac:dyDescent="0.25">
      <c r="A156" s="14"/>
      <c r="B156" s="44"/>
      <c r="C156" s="44"/>
      <c r="D156" s="46">
        <v>3434</v>
      </c>
      <c r="E156" s="143" t="s">
        <v>98</v>
      </c>
      <c r="F156" s="85"/>
      <c r="G156" s="44">
        <v>2000</v>
      </c>
      <c r="H156" s="92">
        <f>+' Račun prihoda i rashoda u HRK'!H156/' Račun prihoda i rashoda u EUR'!$M$1</f>
        <v>0</v>
      </c>
      <c r="I156" s="11">
        <f>+' Račun prihoda i rashoda u HRK'!I156/' Račun prihoda i rashoda u EUR'!$M$1</f>
        <v>265.44561682925212</v>
      </c>
      <c r="J156" s="11">
        <f>+' Račun prihoda i rashoda u HRK'!J156/' Račun prihoda i rashoda u EUR'!$M$1</f>
        <v>265.44561682925212</v>
      </c>
      <c r="L156" s="174"/>
      <c r="M156" s="174"/>
      <c r="N156" s="174"/>
    </row>
    <row r="157" spans="1:14" x14ac:dyDescent="0.25">
      <c r="A157" s="52"/>
      <c r="B157" s="52">
        <v>37</v>
      </c>
      <c r="C157" s="55"/>
      <c r="D157" s="55"/>
      <c r="E157" s="54" t="s">
        <v>75</v>
      </c>
      <c r="F157" s="56">
        <f>F158</f>
        <v>42714.5</v>
      </c>
      <c r="G157" s="56">
        <f>SUM(G158)</f>
        <v>0</v>
      </c>
      <c r="H157" s="56">
        <f>+' Račun prihoda i rashoda u HRK'!H157/' Račun prihoda i rashoda u EUR'!$M$1</f>
        <v>1990.8421262193906</v>
      </c>
      <c r="I157" s="56">
        <f>+' Račun prihoda i rashoda u HRK'!I157/' Račun prihoda i rashoda u EUR'!$M$1</f>
        <v>1990.8421262193906</v>
      </c>
      <c r="J157" s="56">
        <f>+' Račun prihoda i rashoda u HRK'!J157/' Račun prihoda i rashoda u EUR'!$M$1</f>
        <v>1990.8421262193906</v>
      </c>
      <c r="L157" s="174"/>
      <c r="M157" s="174"/>
      <c r="N157" s="174"/>
    </row>
    <row r="158" spans="1:14" x14ac:dyDescent="0.25">
      <c r="A158" s="109"/>
      <c r="B158" s="109"/>
      <c r="C158" s="110">
        <v>52</v>
      </c>
      <c r="D158" s="110"/>
      <c r="E158" s="110" t="s">
        <v>65</v>
      </c>
      <c r="F158" s="111">
        <f>SUM(F159)</f>
        <v>42714.5</v>
      </c>
      <c r="G158" s="111">
        <f>SUM(G159)</f>
        <v>0</v>
      </c>
      <c r="H158" s="111">
        <f>+' Račun prihoda i rashoda u HRK'!H158/' Račun prihoda i rashoda u EUR'!$M$1</f>
        <v>1990.8421262193906</v>
      </c>
      <c r="I158" s="111">
        <f>+' Račun prihoda i rashoda u HRK'!I158/' Račun prihoda i rashoda u EUR'!$M$1</f>
        <v>1990.8421262193906</v>
      </c>
      <c r="J158" s="111">
        <f>+' Račun prihoda i rashoda u HRK'!J158/' Račun prihoda i rashoda u EUR'!$M$1</f>
        <v>1990.8421262193906</v>
      </c>
      <c r="L158" s="174"/>
      <c r="M158" s="174"/>
      <c r="N158" s="174"/>
    </row>
    <row r="159" spans="1:14" ht="30" x14ac:dyDescent="0.25">
      <c r="A159" s="81"/>
      <c r="B159" s="81"/>
      <c r="C159" s="86"/>
      <c r="D159" s="87">
        <v>372</v>
      </c>
      <c r="E159" s="95" t="s">
        <v>123</v>
      </c>
      <c r="F159" s="91">
        <f t="shared" ref="F159:G159" si="34">SUM(F160)</f>
        <v>42714.5</v>
      </c>
      <c r="G159" s="91">
        <f t="shared" si="34"/>
        <v>0</v>
      </c>
      <c r="H159" s="91">
        <f>+' Račun prihoda i rashoda u HRK'!H159/' Račun prihoda i rashoda u EUR'!$M$1</f>
        <v>1990.8421262193906</v>
      </c>
      <c r="I159" s="91">
        <f>+' Račun prihoda i rashoda u HRK'!I159/' Račun prihoda i rashoda u EUR'!$M$1</f>
        <v>1990.8421262193906</v>
      </c>
      <c r="J159" s="91">
        <f>+' Račun prihoda i rashoda u HRK'!J159/' Račun prihoda i rashoda u EUR'!$M$1</f>
        <v>1990.8421262193906</v>
      </c>
      <c r="L159" s="174"/>
      <c r="M159" s="174"/>
      <c r="N159" s="174"/>
    </row>
    <row r="160" spans="1:14" x14ac:dyDescent="0.25">
      <c r="A160" s="14"/>
      <c r="B160" s="14"/>
      <c r="C160" s="15"/>
      <c r="D160" s="94">
        <v>3722</v>
      </c>
      <c r="E160" s="94" t="s">
        <v>124</v>
      </c>
      <c r="F160" s="10">
        <v>42714.5</v>
      </c>
      <c r="G160" s="11"/>
      <c r="H160" s="11">
        <f>+' Račun prihoda i rashoda u HRK'!H160/' Račun prihoda i rashoda u EUR'!$M$1</f>
        <v>1990.8421262193906</v>
      </c>
      <c r="I160" s="11">
        <f>+' Račun prihoda i rashoda u HRK'!I160/' Račun prihoda i rashoda u EUR'!$M$1</f>
        <v>1990.8421262193906</v>
      </c>
      <c r="J160" s="11">
        <f>+' Račun prihoda i rashoda u HRK'!J160/' Račun prihoda i rashoda u EUR'!$M$1</f>
        <v>1990.8421262193906</v>
      </c>
      <c r="L160" s="174"/>
      <c r="M160" s="174"/>
      <c r="N160" s="174"/>
    </row>
    <row r="161" spans="1:14" x14ac:dyDescent="0.25">
      <c r="A161" s="52"/>
      <c r="B161" s="52">
        <v>38</v>
      </c>
      <c r="C161" s="53"/>
      <c r="D161" s="65"/>
      <c r="E161" s="65" t="s">
        <v>136</v>
      </c>
      <c r="F161" s="50">
        <f>F162</f>
        <v>1353.5</v>
      </c>
      <c r="G161" s="51"/>
      <c r="H161" s="51">
        <f>+' Račun prihoda i rashoda u HRK'!H161/' Račun prihoda i rashoda u EUR'!$M$1</f>
        <v>0</v>
      </c>
      <c r="I161" s="51">
        <f>+' Račun prihoda i rashoda u HRK'!I161/' Račun prihoda i rashoda u EUR'!$M$1</f>
        <v>0</v>
      </c>
      <c r="J161" s="51">
        <f>+' Račun prihoda i rashoda u HRK'!J161/' Račun prihoda i rashoda u EUR'!$M$1</f>
        <v>0</v>
      </c>
      <c r="L161" s="174"/>
      <c r="M161" s="174"/>
      <c r="N161" s="174"/>
    </row>
    <row r="162" spans="1:14" x14ac:dyDescent="0.25">
      <c r="A162" s="109"/>
      <c r="B162" s="109"/>
      <c r="C162" s="110">
        <v>43</v>
      </c>
      <c r="D162" s="142">
        <v>381</v>
      </c>
      <c r="E162" s="142" t="s">
        <v>138</v>
      </c>
      <c r="F162" s="112">
        <f>F163</f>
        <v>1353.5</v>
      </c>
      <c r="G162" s="111"/>
      <c r="H162" s="111">
        <f>+' Račun prihoda i rashoda u HRK'!H162/' Račun prihoda i rashoda u EUR'!$M$1</f>
        <v>0</v>
      </c>
      <c r="I162" s="111">
        <f>+' Račun prihoda i rashoda u HRK'!I162/' Račun prihoda i rashoda u EUR'!$M$1</f>
        <v>0</v>
      </c>
      <c r="J162" s="111">
        <f>+' Račun prihoda i rashoda u HRK'!J162/' Račun prihoda i rashoda u EUR'!$M$1</f>
        <v>0</v>
      </c>
      <c r="L162" s="174"/>
      <c r="M162" s="174"/>
      <c r="N162" s="174"/>
    </row>
    <row r="163" spans="1:14" x14ac:dyDescent="0.25">
      <c r="A163" s="14"/>
      <c r="B163" s="14"/>
      <c r="C163" s="15"/>
      <c r="D163" s="94">
        <v>3811</v>
      </c>
      <c r="E163" s="94" t="s">
        <v>137</v>
      </c>
      <c r="F163" s="10">
        <v>1353.5</v>
      </c>
      <c r="G163" s="11"/>
      <c r="H163" s="11">
        <f>+' Račun prihoda i rashoda u HRK'!H163/' Račun prihoda i rashoda u EUR'!$M$1</f>
        <v>0</v>
      </c>
      <c r="I163" s="11">
        <f>+' Račun prihoda i rashoda u HRK'!I163/' Račun prihoda i rashoda u EUR'!$M$1</f>
        <v>0</v>
      </c>
      <c r="J163" s="11">
        <f>+' Račun prihoda i rashoda u HRK'!J163/' Račun prihoda i rashoda u EUR'!$M$1</f>
        <v>0</v>
      </c>
      <c r="L163" s="174"/>
      <c r="M163" s="174"/>
      <c r="N163" s="174"/>
    </row>
    <row r="164" spans="1:14" x14ac:dyDescent="0.25">
      <c r="A164" s="14"/>
      <c r="B164" s="14"/>
      <c r="C164" s="15"/>
      <c r="D164" s="94"/>
      <c r="E164" s="94"/>
      <c r="F164" s="10"/>
      <c r="G164" s="11"/>
      <c r="H164" s="11">
        <f>+' Račun prihoda i rashoda u HRK'!H164/' Račun prihoda i rashoda u EUR'!$M$1</f>
        <v>0</v>
      </c>
      <c r="I164" s="11">
        <f>+' Račun prihoda i rashoda u HRK'!I164/' Račun prihoda i rashoda u EUR'!$M$1</f>
        <v>0</v>
      </c>
      <c r="J164" s="11">
        <f>+' Račun prihoda i rashoda u HRK'!J164/' Račun prihoda i rashoda u EUR'!$M$1</f>
        <v>0</v>
      </c>
      <c r="L164" s="174"/>
      <c r="M164" s="174"/>
      <c r="N164" s="174"/>
    </row>
    <row r="165" spans="1:14" ht="25.5" x14ac:dyDescent="0.25">
      <c r="A165" s="63">
        <v>4</v>
      </c>
      <c r="B165" s="63"/>
      <c r="C165" s="63"/>
      <c r="D165" s="63"/>
      <c r="E165" s="64" t="s">
        <v>26</v>
      </c>
      <c r="F165" s="59">
        <f>SUM(F166+F168)</f>
        <v>88314.34</v>
      </c>
      <c r="G165" s="59">
        <f>SUM(G166+G168)</f>
        <v>80000</v>
      </c>
      <c r="H165" s="59">
        <f>+' Račun prihoda i rashoda u HRK'!H165/' Račun prihoda i rashoda u EUR'!$M$1</f>
        <v>9821.4878226823275</v>
      </c>
      <c r="I165" s="59">
        <f>+' Račun prihoda i rashoda u HRK'!I165/' Račun prihoda i rashoda u EUR'!$M$1</f>
        <v>16590.351051828256</v>
      </c>
      <c r="J165" s="59">
        <f>+' Račun prihoda i rashoda u HRK'!J165/' Račun prihoda i rashoda u EUR'!$M$1</f>
        <v>16590.351051828256</v>
      </c>
      <c r="L165" s="174"/>
      <c r="M165" s="174"/>
      <c r="N165" s="174"/>
    </row>
    <row r="166" spans="1:14" ht="25.5" x14ac:dyDescent="0.25">
      <c r="A166" s="60"/>
      <c r="B166" s="49">
        <v>41</v>
      </c>
      <c r="C166" s="60"/>
      <c r="D166" s="60"/>
      <c r="E166" s="61" t="s">
        <v>27</v>
      </c>
      <c r="F166" s="50"/>
      <c r="G166" s="51"/>
      <c r="H166" s="51">
        <f>+' Račun prihoda i rashoda u HRK'!H166/' Račun prihoda i rashoda u EUR'!$M$1</f>
        <v>0</v>
      </c>
      <c r="I166" s="51">
        <f>+' Račun prihoda i rashoda u HRK'!I166/' Račun prihoda i rashoda u EUR'!$M$1</f>
        <v>0</v>
      </c>
      <c r="J166" s="51">
        <f>+' Račun prihoda i rashoda u HRK'!J166/' Račun prihoda i rashoda u EUR'!$M$1</f>
        <v>0</v>
      </c>
      <c r="L166" s="174"/>
      <c r="M166" s="174"/>
      <c r="N166" s="174"/>
    </row>
    <row r="167" spans="1:14" x14ac:dyDescent="0.25">
      <c r="A167" s="16"/>
      <c r="B167" s="16"/>
      <c r="C167" s="15">
        <v>11</v>
      </c>
      <c r="D167" s="15"/>
      <c r="E167" s="15" t="s">
        <v>20</v>
      </c>
      <c r="F167" s="10"/>
      <c r="G167" s="11"/>
      <c r="H167" s="11">
        <f>+' Račun prihoda i rashoda u HRK'!H167/' Račun prihoda i rashoda u EUR'!$M$1</f>
        <v>0</v>
      </c>
      <c r="I167" s="11">
        <f>+' Račun prihoda i rashoda u HRK'!I167/' Račun prihoda i rashoda u EUR'!$M$1</f>
        <v>0</v>
      </c>
      <c r="J167" s="11">
        <f>+' Račun prihoda i rashoda u HRK'!J167/' Račun prihoda i rashoda u EUR'!$M$1</f>
        <v>0</v>
      </c>
      <c r="L167" s="174"/>
      <c r="M167" s="174"/>
      <c r="N167" s="174"/>
    </row>
    <row r="168" spans="1:14" x14ac:dyDescent="0.25">
      <c r="A168" s="60"/>
      <c r="B168" s="62">
        <v>42</v>
      </c>
      <c r="C168" s="53"/>
      <c r="D168" s="53"/>
      <c r="E168" s="53"/>
      <c r="F168" s="51">
        <f>SUM(F169+F178+F181)</f>
        <v>88314.34</v>
      </c>
      <c r="G168" s="51">
        <f>SUM(G169+G178+G181)</f>
        <v>80000</v>
      </c>
      <c r="H168" s="51">
        <f>+' Račun prihoda i rashoda u HRK'!H168/' Račun prihoda i rashoda u EUR'!$M$1</f>
        <v>9821.4878226823275</v>
      </c>
      <c r="I168" s="51">
        <f>+' Račun prihoda i rashoda u HRK'!I168/' Račun prihoda i rashoda u EUR'!$M$1</f>
        <v>16590.351051828256</v>
      </c>
      <c r="J168" s="51">
        <f>+' Račun prihoda i rashoda u HRK'!J168/' Račun prihoda i rashoda u EUR'!$M$1</f>
        <v>16590.351051828256</v>
      </c>
      <c r="L168" s="174"/>
      <c r="M168" s="174"/>
      <c r="N168" s="174"/>
    </row>
    <row r="169" spans="1:14" x14ac:dyDescent="0.25">
      <c r="A169" s="115"/>
      <c r="B169" s="113"/>
      <c r="C169" s="116">
        <v>11</v>
      </c>
      <c r="D169" s="116"/>
      <c r="E169" s="110" t="s">
        <v>20</v>
      </c>
      <c r="F169" s="111">
        <f>SUM(F174:F177)</f>
        <v>64807.9</v>
      </c>
      <c r="G169" s="111">
        <f t="shared" ref="G169" si="35">SUM(G174:G177)</f>
        <v>80000</v>
      </c>
      <c r="H169" s="111">
        <f>+' Račun prihoda i rashoda u HRK'!H169/' Račun prihoda i rashoda u EUR'!$M$1</f>
        <v>6503.4176123166762</v>
      </c>
      <c r="I169" s="111">
        <f>+' Račun prihoda i rashoda u HRK'!I169/' Račun prihoda i rashoda u EUR'!$M$1</f>
        <v>13272.280841462605</v>
      </c>
      <c r="J169" s="111">
        <f>+' Račun prihoda i rashoda u HRK'!J169/' Račun prihoda i rashoda u EUR'!$M$1</f>
        <v>13272.280841462605</v>
      </c>
      <c r="L169" s="174"/>
      <c r="M169" s="174"/>
      <c r="N169" s="174"/>
    </row>
    <row r="170" spans="1:14" x14ac:dyDescent="0.25">
      <c r="A170" s="169"/>
      <c r="B170" s="170"/>
      <c r="C170" s="171"/>
      <c r="D170" s="172">
        <v>42</v>
      </c>
      <c r="E170" s="173" t="s">
        <v>139</v>
      </c>
      <c r="F170" s="59">
        <f t="shared" ref="F170:G170" si="36">SUM(F176)</f>
        <v>6800</v>
      </c>
      <c r="G170" s="59">
        <f t="shared" si="36"/>
        <v>0</v>
      </c>
      <c r="H170" s="59">
        <f>+' Račun prihoda i rashoda u HRK'!H170/' Račun prihoda i rashoda u EUR'!$M$1</f>
        <v>6503.4176123166762</v>
      </c>
      <c r="I170" s="59">
        <f>+' Račun prihoda i rashoda u HRK'!I170/' Račun prihoda i rashoda u EUR'!$M$1</f>
        <v>13272.280841462605</v>
      </c>
      <c r="J170" s="59">
        <f>+' Račun prihoda i rashoda u HRK'!J170/' Račun prihoda i rashoda u EUR'!$M$1</f>
        <v>13272.280841462605</v>
      </c>
      <c r="L170" s="174"/>
      <c r="M170" s="174"/>
      <c r="N170" s="174"/>
    </row>
    <row r="171" spans="1:14" x14ac:dyDescent="0.25">
      <c r="A171" s="84"/>
      <c r="B171" s="86"/>
      <c r="C171" s="99"/>
      <c r="D171" s="100">
        <v>421</v>
      </c>
      <c r="E171" s="101" t="s">
        <v>147</v>
      </c>
      <c r="F171" s="71"/>
      <c r="G171" s="72"/>
      <c r="H171" s="72">
        <f>+' Račun prihoda i rashoda u HRK'!H171/' Račun prihoda i rashoda u EUR'!$M$1</f>
        <v>0</v>
      </c>
      <c r="I171" s="72">
        <f>+' Račun prihoda i rashoda u HRK'!I171/' Račun prihoda i rashoda u EUR'!$M$1</f>
        <v>6636.1404207313026</v>
      </c>
      <c r="J171" s="72">
        <f>+' Račun prihoda i rashoda u HRK'!J171/' Račun prihoda i rashoda u EUR'!$M$1</f>
        <v>6636.1404207313026</v>
      </c>
      <c r="L171" s="174"/>
      <c r="M171" s="174"/>
      <c r="N171" s="174"/>
    </row>
    <row r="172" spans="1:14" s="114" customFormat="1" x14ac:dyDescent="0.25">
      <c r="A172" s="17"/>
      <c r="B172" s="88"/>
      <c r="C172" s="45"/>
      <c r="D172" s="98">
        <v>4212</v>
      </c>
      <c r="E172" s="94" t="s">
        <v>148</v>
      </c>
      <c r="F172" s="10"/>
      <c r="G172" s="11"/>
      <c r="H172" s="11">
        <f>+' Račun prihoda i rashoda u HRK'!H172/' Račun prihoda i rashoda u EUR'!$M$1</f>
        <v>0</v>
      </c>
      <c r="I172" s="11">
        <f>+' Račun prihoda i rashoda u HRK'!I172/' Račun prihoda i rashoda u EUR'!$M$1</f>
        <v>6636.1404207313026</v>
      </c>
      <c r="J172" s="11">
        <f>+' Račun prihoda i rashoda u HRK'!J172/' Račun prihoda i rashoda u EUR'!$M$1</f>
        <v>6636.1404207313026</v>
      </c>
      <c r="L172" s="174"/>
      <c r="M172" s="174"/>
      <c r="N172" s="174"/>
    </row>
    <row r="173" spans="1:14" x14ac:dyDescent="0.25">
      <c r="A173" s="84"/>
      <c r="B173" s="86"/>
      <c r="C173" s="99"/>
      <c r="D173" s="100">
        <v>422</v>
      </c>
      <c r="E173" s="101" t="s">
        <v>150</v>
      </c>
      <c r="F173" s="71"/>
      <c r="G173" s="72"/>
      <c r="H173" s="72">
        <f>+' Račun prihoda i rashoda u HRK'!H173/' Račun prihoda i rashoda u EUR'!$M$1</f>
        <v>6503.4176123166762</v>
      </c>
      <c r="I173" s="72">
        <f>+' Račun prihoda i rashoda u HRK'!I173/' Račun prihoda i rashoda u EUR'!$M$1</f>
        <v>6636.1404207313026</v>
      </c>
      <c r="J173" s="72">
        <f>+' Račun prihoda i rashoda u HRK'!J173/' Račun prihoda i rashoda u EUR'!$M$1</f>
        <v>6636.1404207313026</v>
      </c>
      <c r="L173" s="174"/>
      <c r="M173" s="174"/>
      <c r="N173" s="174"/>
    </row>
    <row r="174" spans="1:14" s="114" customFormat="1" x14ac:dyDescent="0.25">
      <c r="A174" s="17"/>
      <c r="B174" s="88"/>
      <c r="C174" s="45"/>
      <c r="D174" s="98">
        <v>4221</v>
      </c>
      <c r="E174" s="94" t="s">
        <v>126</v>
      </c>
      <c r="F174" s="10">
        <v>27466</v>
      </c>
      <c r="G174" s="11">
        <v>80000</v>
      </c>
      <c r="H174" s="11">
        <f>+' Račun prihoda i rashoda u HRK'!H174/' Račun prihoda i rashoda u EUR'!$M$1</f>
        <v>5308.9123365850419</v>
      </c>
      <c r="I174" s="11">
        <f>+' Račun prihoda i rashoda u HRK'!I174/' Račun prihoda i rashoda u EUR'!$M$1</f>
        <v>3981.6842524387812</v>
      </c>
      <c r="J174" s="11">
        <f>+' Račun prihoda i rashoda u HRK'!J174/' Račun prihoda i rashoda u EUR'!$M$1</f>
        <v>3981.6842524387812</v>
      </c>
      <c r="L174" s="174"/>
      <c r="M174" s="174"/>
      <c r="N174" s="174"/>
    </row>
    <row r="175" spans="1:14" s="114" customFormat="1" x14ac:dyDescent="0.25">
      <c r="A175" s="17"/>
      <c r="B175" s="88"/>
      <c r="C175" s="45"/>
      <c r="D175" s="98">
        <v>4225</v>
      </c>
      <c r="E175" s="94" t="s">
        <v>140</v>
      </c>
      <c r="F175" s="10">
        <v>3000</v>
      </c>
      <c r="G175" s="11"/>
      <c r="H175" s="11">
        <f>+' Račun prihoda i rashoda u HRK'!H175/' Račun prihoda i rashoda u EUR'!$M$1</f>
        <v>530.89123365850423</v>
      </c>
      <c r="I175" s="11">
        <f>+' Račun prihoda i rashoda u HRK'!I175/' Račun prihoda i rashoda u EUR'!$M$1</f>
        <v>0</v>
      </c>
      <c r="J175" s="11">
        <f>+' Račun prihoda i rashoda u HRK'!J175/' Račun prihoda i rashoda u EUR'!$M$1</f>
        <v>0</v>
      </c>
      <c r="L175" s="174"/>
      <c r="M175" s="174"/>
      <c r="N175" s="174"/>
    </row>
    <row r="176" spans="1:14" x14ac:dyDescent="0.25">
      <c r="A176" s="17"/>
      <c r="B176" s="44"/>
      <c r="C176" s="45"/>
      <c r="D176" s="98">
        <v>4226</v>
      </c>
      <c r="E176" s="94" t="s">
        <v>167</v>
      </c>
      <c r="F176" s="10">
        <v>6800</v>
      </c>
      <c r="G176" s="11"/>
      <c r="H176" s="11">
        <f>+' Račun prihoda i rashoda u HRK'!H176/' Račun prihoda i rashoda u EUR'!$M$1</f>
        <v>663.61404207313024</v>
      </c>
      <c r="I176" s="11">
        <f>+' Račun prihoda i rashoda u HRK'!I176/' Račun prihoda i rashoda u EUR'!$M$1</f>
        <v>1327.2280841462605</v>
      </c>
      <c r="J176" s="12">
        <f>+' Račun prihoda i rashoda u HRK'!J176/' Račun prihoda i rashoda u EUR'!$M$1</f>
        <v>1327.2280841462605</v>
      </c>
      <c r="L176" s="174"/>
      <c r="M176" s="174"/>
      <c r="N176" s="174"/>
    </row>
    <row r="177" spans="1:14" x14ac:dyDescent="0.25">
      <c r="A177" s="17"/>
      <c r="B177" s="44"/>
      <c r="C177" s="45"/>
      <c r="D177" s="98">
        <v>4227</v>
      </c>
      <c r="E177" s="94" t="s">
        <v>141</v>
      </c>
      <c r="F177" s="10">
        <v>27541.9</v>
      </c>
      <c r="G177" s="11"/>
      <c r="H177" s="11">
        <f>+' Račun prihoda i rashoda u HRK'!H177/' Račun prihoda i rashoda u EUR'!$M$1</f>
        <v>0</v>
      </c>
      <c r="I177" s="11">
        <f>+' Račun prihoda i rashoda u HRK'!I177/' Račun prihoda i rashoda u EUR'!$M$1</f>
        <v>1327.2280841462605</v>
      </c>
      <c r="J177" s="12">
        <f>+' Račun prihoda i rashoda u HRK'!J177/' Račun prihoda i rashoda u EUR'!$M$1</f>
        <v>1327.2280841462605</v>
      </c>
      <c r="L177" s="174"/>
      <c r="M177" s="174"/>
      <c r="N177" s="174"/>
    </row>
    <row r="178" spans="1:14" x14ac:dyDescent="0.25">
      <c r="A178" s="115"/>
      <c r="B178" s="117"/>
      <c r="C178" s="118">
        <v>43</v>
      </c>
      <c r="D178" s="118"/>
      <c r="E178" s="119" t="s">
        <v>65</v>
      </c>
      <c r="F178" s="112">
        <f>F179</f>
        <v>1859.96</v>
      </c>
      <c r="G178" s="111"/>
      <c r="H178" s="111">
        <f>+' Račun prihoda i rashoda u HRK'!H178/' Račun prihoda i rashoda u EUR'!$M$1</f>
        <v>0</v>
      </c>
      <c r="I178" s="111">
        <f>+' Račun prihoda i rashoda u HRK'!I178/' Račun prihoda i rashoda u EUR'!$M$1</f>
        <v>0</v>
      </c>
      <c r="J178" s="120">
        <f>+' Račun prihoda i rashoda u HRK'!J178/' Račun prihoda i rashoda u EUR'!$M$1</f>
        <v>0</v>
      </c>
      <c r="L178" s="174"/>
      <c r="M178" s="174"/>
      <c r="N178" s="174"/>
    </row>
    <row r="179" spans="1:14" x14ac:dyDescent="0.25">
      <c r="A179" s="84"/>
      <c r="B179" s="102"/>
      <c r="C179" s="103"/>
      <c r="D179" s="84">
        <v>424</v>
      </c>
      <c r="E179" s="104"/>
      <c r="F179" s="71">
        <f>F180</f>
        <v>1859.96</v>
      </c>
      <c r="G179" s="72"/>
      <c r="H179" s="72">
        <f>+' Račun prihoda i rashoda u HRK'!H179/' Račun prihoda i rashoda u EUR'!$M$1</f>
        <v>0</v>
      </c>
      <c r="I179" s="72">
        <f>+' Račun prihoda i rashoda u HRK'!I179/' Račun prihoda i rashoda u EUR'!$M$1</f>
        <v>0</v>
      </c>
      <c r="J179" s="73">
        <f>+' Račun prihoda i rashoda u HRK'!J179/' Račun prihoda i rashoda u EUR'!$M$1</f>
        <v>0</v>
      </c>
      <c r="L179" s="174"/>
      <c r="M179" s="174"/>
      <c r="N179" s="174"/>
    </row>
    <row r="180" spans="1:14" x14ac:dyDescent="0.25">
      <c r="A180" s="17"/>
      <c r="B180" s="47"/>
      <c r="C180" s="20"/>
      <c r="D180" s="17">
        <v>4241</v>
      </c>
      <c r="E180" s="96" t="s">
        <v>125</v>
      </c>
      <c r="F180" s="10">
        <v>1859.96</v>
      </c>
      <c r="G180" s="11"/>
      <c r="H180" s="11">
        <f>+' Račun prihoda i rashoda u HRK'!H180/' Račun prihoda i rashoda u EUR'!$M$1</f>
        <v>0</v>
      </c>
      <c r="I180" s="11">
        <f>+' Račun prihoda i rashoda u HRK'!I180/' Račun prihoda i rashoda u EUR'!$M$1</f>
        <v>0</v>
      </c>
      <c r="J180" s="12">
        <f>+' Račun prihoda i rashoda u HRK'!J180/' Račun prihoda i rashoda u EUR'!$M$1</f>
        <v>0</v>
      </c>
      <c r="L180" s="174"/>
      <c r="M180" s="174"/>
      <c r="N180" s="174"/>
    </row>
    <row r="181" spans="1:14" x14ac:dyDescent="0.25">
      <c r="A181" s="115"/>
      <c r="B181" s="113"/>
      <c r="C181" s="118">
        <v>52</v>
      </c>
      <c r="D181" s="118"/>
      <c r="E181" s="119" t="s">
        <v>65</v>
      </c>
      <c r="F181" s="112">
        <f>F182</f>
        <v>21646.48</v>
      </c>
      <c r="G181" s="112">
        <f t="shared" ref="G181" si="37">G182</f>
        <v>0</v>
      </c>
      <c r="H181" s="112">
        <f>+' Račun prihoda i rashoda u HRK'!H181/' Račun prihoda i rashoda u EUR'!$M$1</f>
        <v>3318.0702103656513</v>
      </c>
      <c r="I181" s="112">
        <f>+' Račun prihoda i rashoda u HRK'!I181/' Račun prihoda i rashoda u EUR'!$M$1</f>
        <v>3318.0702103656513</v>
      </c>
      <c r="J181" s="112">
        <f>+' Račun prihoda i rashoda u HRK'!J181/' Račun prihoda i rashoda u EUR'!$M$1</f>
        <v>3318.0702103656513</v>
      </c>
      <c r="L181" s="174"/>
      <c r="M181" s="174"/>
      <c r="N181" s="174"/>
    </row>
    <row r="182" spans="1:14" x14ac:dyDescent="0.25">
      <c r="A182" s="84"/>
      <c r="B182" s="102"/>
      <c r="C182" s="103"/>
      <c r="D182" s="84">
        <v>424</v>
      </c>
      <c r="E182" s="104"/>
      <c r="F182" s="72">
        <f t="shared" ref="F182:G182" si="38">SUM(F183)</f>
        <v>21646.48</v>
      </c>
      <c r="G182" s="72">
        <f t="shared" si="38"/>
        <v>0</v>
      </c>
      <c r="H182" s="72">
        <f>+' Račun prihoda i rashoda u HRK'!H182/' Račun prihoda i rashoda u EUR'!$M$1</f>
        <v>3318.0702103656513</v>
      </c>
      <c r="I182" s="72">
        <f>+' Račun prihoda i rashoda u HRK'!I182/' Račun prihoda i rashoda u EUR'!$M$1</f>
        <v>3318.0702103656513</v>
      </c>
      <c r="J182" s="72">
        <f>+' Račun prihoda i rashoda u HRK'!J182/' Račun prihoda i rashoda u EUR'!$M$1</f>
        <v>3318.0702103656513</v>
      </c>
      <c r="L182" s="174"/>
      <c r="M182" s="174"/>
      <c r="N182" s="174"/>
    </row>
    <row r="183" spans="1:14" x14ac:dyDescent="0.25">
      <c r="A183" s="17"/>
      <c r="B183" s="47"/>
      <c r="C183" s="20"/>
      <c r="D183" s="17">
        <v>4241</v>
      </c>
      <c r="E183" s="96" t="s">
        <v>125</v>
      </c>
      <c r="F183" s="10">
        <v>21646.48</v>
      </c>
      <c r="G183" s="11"/>
      <c r="H183" s="11">
        <f>+' Račun prihoda i rashoda u HRK'!H183/' Račun prihoda i rashoda u EUR'!$M$1</f>
        <v>3318.0702103656513</v>
      </c>
      <c r="I183" s="11">
        <f>+' Račun prihoda i rashoda u HRK'!I183/' Račun prihoda i rashoda u EUR'!$M$1</f>
        <v>3318.0702103656513</v>
      </c>
      <c r="J183" s="12">
        <f>+' Račun prihoda i rashoda u HRK'!J183/' Račun prihoda i rashoda u EUR'!$M$1</f>
        <v>3318.0702103656513</v>
      </c>
      <c r="L183" s="174"/>
      <c r="M183" s="174"/>
      <c r="N183" s="174"/>
    </row>
  </sheetData>
  <mergeCells count="5">
    <mergeCell ref="A1:J1"/>
    <mergeCell ref="A3:J3"/>
    <mergeCell ref="A5:J5"/>
    <mergeCell ref="A7:J7"/>
    <mergeCell ref="A47:J47"/>
  </mergeCells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F33" sqref="F3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205" t="s">
        <v>66</v>
      </c>
      <c r="B1" s="205"/>
      <c r="C1" s="205"/>
      <c r="D1" s="205"/>
      <c r="E1" s="205"/>
      <c r="F1" s="205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205" t="s">
        <v>40</v>
      </c>
      <c r="B3" s="205"/>
      <c r="C3" s="205"/>
      <c r="D3" s="205"/>
      <c r="E3" s="223"/>
      <c r="F3" s="223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205" t="s">
        <v>15</v>
      </c>
      <c r="B5" s="206"/>
      <c r="C5" s="206"/>
      <c r="D5" s="206"/>
      <c r="E5" s="206"/>
      <c r="F5" s="206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205" t="s">
        <v>28</v>
      </c>
      <c r="B7" s="224"/>
      <c r="C7" s="224"/>
      <c r="D7" s="224"/>
      <c r="E7" s="224"/>
      <c r="F7" s="224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5" t="s">
        <v>29</v>
      </c>
      <c r="B9" s="24" t="s">
        <v>128</v>
      </c>
      <c r="C9" s="25" t="s">
        <v>172</v>
      </c>
      <c r="D9" s="25" t="s">
        <v>173</v>
      </c>
      <c r="E9" s="25" t="s">
        <v>174</v>
      </c>
      <c r="F9" s="25" t="s">
        <v>175</v>
      </c>
    </row>
    <row r="10" spans="1:6" ht="15.75" customHeight="1" x14ac:dyDescent="0.25">
      <c r="A10" s="13" t="s">
        <v>30</v>
      </c>
      <c r="B10" s="10"/>
      <c r="C10" s="11"/>
      <c r="D10" s="11"/>
      <c r="E10" s="11"/>
      <c r="F10" s="11"/>
    </row>
    <row r="11" spans="1:6" ht="15.75" customHeight="1" x14ac:dyDescent="0.25">
      <c r="A11" s="13" t="s">
        <v>31</v>
      </c>
      <c r="B11" s="10"/>
      <c r="C11" s="11"/>
      <c r="D11" s="11"/>
      <c r="E11" s="11"/>
      <c r="F11" s="11"/>
    </row>
    <row r="12" spans="1:6" ht="25.5" x14ac:dyDescent="0.25">
      <c r="A12" s="19" t="s">
        <v>32</v>
      </c>
      <c r="B12" s="10"/>
      <c r="C12" s="11"/>
      <c r="D12" s="11"/>
      <c r="E12" s="11"/>
      <c r="F12" s="11"/>
    </row>
    <row r="13" spans="1:6" x14ac:dyDescent="0.25">
      <c r="A13" s="18" t="s">
        <v>33</v>
      </c>
      <c r="B13" s="10"/>
      <c r="C13" s="11"/>
      <c r="D13" s="11"/>
      <c r="E13" s="11"/>
      <c r="F13" s="11"/>
    </row>
    <row r="14" spans="1:6" x14ac:dyDescent="0.25">
      <c r="A14" s="13" t="s">
        <v>34</v>
      </c>
      <c r="B14" s="10"/>
      <c r="C14" s="11"/>
      <c r="D14" s="11"/>
      <c r="E14" s="11"/>
      <c r="F14" s="12"/>
    </row>
    <row r="15" spans="1:6" ht="24.75" customHeight="1" x14ac:dyDescent="0.25">
      <c r="A15" s="17" t="s">
        <v>35</v>
      </c>
      <c r="B15" s="10"/>
      <c r="C15" s="11"/>
      <c r="D15" s="11"/>
      <c r="E15" s="11"/>
      <c r="F15" s="12"/>
    </row>
    <row r="16" spans="1:6" x14ac:dyDescent="0.25">
      <c r="A16" s="13" t="s">
        <v>188</v>
      </c>
      <c r="B16" s="10">
        <f>B17</f>
        <v>69668.27</v>
      </c>
      <c r="C16" s="10">
        <f t="shared" ref="C16:F16" si="0">C17</f>
        <v>150000</v>
      </c>
      <c r="D16" s="10">
        <f t="shared" si="0"/>
        <v>85000</v>
      </c>
      <c r="E16" s="10">
        <f t="shared" si="0"/>
        <v>95000</v>
      </c>
      <c r="F16" s="10">
        <f t="shared" si="0"/>
        <v>95000</v>
      </c>
    </row>
    <row r="17" spans="1:6" x14ac:dyDescent="0.25">
      <c r="A17" s="17" t="s">
        <v>189</v>
      </c>
      <c r="B17" s="10">
        <f>B18</f>
        <v>69668.27</v>
      </c>
      <c r="C17" s="10">
        <f t="shared" ref="C17:F17" si="1">C18</f>
        <v>150000</v>
      </c>
      <c r="D17" s="10">
        <f t="shared" si="1"/>
        <v>85000</v>
      </c>
      <c r="E17" s="10">
        <f t="shared" si="1"/>
        <v>95000</v>
      </c>
      <c r="F17" s="10">
        <f t="shared" si="1"/>
        <v>95000</v>
      </c>
    </row>
    <row r="18" spans="1:6" x14ac:dyDescent="0.25">
      <c r="A18" s="20" t="s">
        <v>190</v>
      </c>
      <c r="B18" s="10">
        <v>69668.27</v>
      </c>
      <c r="C18" s="11">
        <v>150000</v>
      </c>
      <c r="D18" s="11">
        <v>85000</v>
      </c>
      <c r="E18" s="11">
        <v>95000</v>
      </c>
      <c r="F18" s="12">
        <v>95000</v>
      </c>
    </row>
    <row r="21" spans="1:6" x14ac:dyDescent="0.25">
      <c r="A21" t="s">
        <v>142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05" t="s">
        <v>66</v>
      </c>
      <c r="B1" s="205"/>
      <c r="C1" s="205"/>
      <c r="D1" s="205"/>
      <c r="E1" s="205"/>
      <c r="F1" s="205"/>
      <c r="G1" s="205"/>
      <c r="H1" s="205"/>
      <c r="I1" s="205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05" t="s">
        <v>40</v>
      </c>
      <c r="B3" s="205"/>
      <c r="C3" s="205"/>
      <c r="D3" s="205"/>
      <c r="E3" s="205"/>
      <c r="F3" s="205"/>
      <c r="G3" s="205"/>
      <c r="H3" s="223"/>
      <c r="I3" s="22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05" t="s">
        <v>36</v>
      </c>
      <c r="B5" s="206"/>
      <c r="C5" s="206"/>
      <c r="D5" s="206"/>
      <c r="E5" s="206"/>
      <c r="F5" s="206"/>
      <c r="G5" s="206"/>
      <c r="H5" s="206"/>
      <c r="I5" s="206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70</v>
      </c>
      <c r="E7" s="24" t="s">
        <v>12</v>
      </c>
      <c r="F7" s="25" t="s">
        <v>13</v>
      </c>
      <c r="G7" s="25" t="s">
        <v>59</v>
      </c>
      <c r="H7" s="25" t="s">
        <v>60</v>
      </c>
      <c r="I7" s="25" t="s">
        <v>61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7" t="s">
        <v>38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8" t="s">
        <v>46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47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topLeftCell="A100" zoomScale="90" zoomScaleNormal="90" workbookViewId="0">
      <selection activeCell="S141" sqref="S14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4" width="8.7109375" customWidth="1"/>
    <col min="5" max="5" width="31.140625" customWidth="1"/>
    <col min="6" max="10" width="25.28515625" customWidth="1"/>
  </cols>
  <sheetData>
    <row r="1" spans="1:10" ht="42" customHeight="1" x14ac:dyDescent="0.25">
      <c r="A1" s="205" t="s">
        <v>66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8" x14ac:dyDescent="0.25">
      <c r="A2" s="5"/>
      <c r="B2" s="5"/>
      <c r="C2" s="5"/>
      <c r="D2" s="5"/>
      <c r="E2" s="5"/>
      <c r="F2" s="5"/>
      <c r="G2" s="5"/>
      <c r="H2" s="5"/>
      <c r="I2" s="6"/>
      <c r="J2" s="6"/>
    </row>
    <row r="3" spans="1:10" ht="18" customHeight="1" x14ac:dyDescent="0.25">
      <c r="A3" s="205" t="s">
        <v>39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25.5" x14ac:dyDescent="0.25">
      <c r="A5" s="225" t="s">
        <v>41</v>
      </c>
      <c r="B5" s="226"/>
      <c r="C5" s="227"/>
      <c r="D5" s="147" t="s">
        <v>143</v>
      </c>
      <c r="E5" s="24" t="s">
        <v>42</v>
      </c>
      <c r="F5" s="24" t="s">
        <v>128</v>
      </c>
      <c r="G5" s="25" t="s">
        <v>172</v>
      </c>
      <c r="H5" s="25" t="s">
        <v>173</v>
      </c>
      <c r="I5" s="25" t="s">
        <v>174</v>
      </c>
      <c r="J5" s="25" t="s">
        <v>175</v>
      </c>
    </row>
    <row r="6" spans="1:10" x14ac:dyDescent="0.25">
      <c r="A6" s="228">
        <v>1001</v>
      </c>
      <c r="B6" s="229"/>
      <c r="C6" s="230"/>
      <c r="D6" s="124"/>
      <c r="E6" s="127" t="s">
        <v>76</v>
      </c>
      <c r="F6" s="10"/>
      <c r="G6" s="11"/>
      <c r="H6" s="11"/>
      <c r="I6" s="11"/>
      <c r="J6" s="11"/>
    </row>
    <row r="7" spans="1:10" ht="23.45" customHeight="1" x14ac:dyDescent="0.25">
      <c r="A7" s="231" t="s">
        <v>77</v>
      </c>
      <c r="B7" s="232"/>
      <c r="C7" s="233"/>
      <c r="D7" s="127"/>
      <c r="E7" s="127" t="s">
        <v>78</v>
      </c>
      <c r="F7" s="10"/>
      <c r="G7" s="11"/>
      <c r="H7" s="11"/>
      <c r="I7" s="11"/>
      <c r="J7" s="11"/>
    </row>
    <row r="8" spans="1:10" x14ac:dyDescent="0.25">
      <c r="A8" s="68">
        <v>52</v>
      </c>
      <c r="B8" s="69"/>
      <c r="C8" s="70"/>
      <c r="D8" s="70"/>
      <c r="E8" s="67"/>
      <c r="F8" s="58"/>
      <c r="G8" s="59"/>
      <c r="H8" s="59"/>
      <c r="I8" s="59"/>
      <c r="J8" s="66"/>
    </row>
    <row r="9" spans="1:10" x14ac:dyDescent="0.25">
      <c r="A9" s="129">
        <v>3</v>
      </c>
      <c r="B9" s="77"/>
      <c r="C9" s="78"/>
      <c r="D9" s="78"/>
      <c r="E9" s="130"/>
      <c r="F9" s="72">
        <f>SUM(F10+F17+F25+F28)</f>
        <v>3216602.12</v>
      </c>
      <c r="G9" s="72">
        <f t="shared" ref="G9:I9" si="0">SUM(G10+G17+G25+G28)</f>
        <v>3347000</v>
      </c>
      <c r="H9" s="72">
        <f t="shared" si="0"/>
        <v>3481800</v>
      </c>
      <c r="I9" s="72">
        <f t="shared" si="0"/>
        <v>3505825</v>
      </c>
      <c r="J9" s="72">
        <f>SUM(J10+J17+J25+J28)</f>
        <v>3540733</v>
      </c>
    </row>
    <row r="10" spans="1:10" x14ac:dyDescent="0.25">
      <c r="A10" s="234">
        <v>31</v>
      </c>
      <c r="B10" s="235"/>
      <c r="C10" s="236"/>
      <c r="D10" s="148"/>
      <c r="E10" s="149" t="s">
        <v>25</v>
      </c>
      <c r="F10" s="150">
        <f>SUM(F11+F13+F15)</f>
        <v>3006388</v>
      </c>
      <c r="G10" s="150">
        <f t="shared" ref="G10" si="1">SUM(G11+G13+G15+G18)</f>
        <v>3347000</v>
      </c>
      <c r="H10" s="150">
        <f t="shared" ref="H10:I10" si="2">SUM(H11+H13+H15)</f>
        <v>3326800</v>
      </c>
      <c r="I10" s="150">
        <f t="shared" si="2"/>
        <v>3349425</v>
      </c>
      <c r="J10" s="150">
        <f>SUM(J11+J13+J15)</f>
        <v>3382919</v>
      </c>
    </row>
    <row r="11" spans="1:10" x14ac:dyDescent="0.25">
      <c r="A11" s="151"/>
      <c r="B11" s="77"/>
      <c r="C11" s="78"/>
      <c r="D11" s="78">
        <v>311</v>
      </c>
      <c r="E11" s="130" t="s">
        <v>144</v>
      </c>
      <c r="F11" s="71">
        <f t="shared" ref="F11:J11" si="3">SUM(F12)</f>
        <v>2497850</v>
      </c>
      <c r="G11" s="71">
        <f t="shared" si="3"/>
        <v>2400000</v>
      </c>
      <c r="H11" s="71">
        <f t="shared" si="3"/>
        <v>2760000</v>
      </c>
      <c r="I11" s="71">
        <f t="shared" si="3"/>
        <v>2778204</v>
      </c>
      <c r="J11" s="71">
        <f t="shared" si="3"/>
        <v>2805986</v>
      </c>
    </row>
    <row r="12" spans="1:10" x14ac:dyDescent="0.25">
      <c r="A12" s="121"/>
      <c r="B12" s="122"/>
      <c r="C12" s="123"/>
      <c r="D12" s="123">
        <v>3111</v>
      </c>
      <c r="E12" s="134" t="s">
        <v>88</v>
      </c>
      <c r="F12" s="10">
        <v>2497850</v>
      </c>
      <c r="G12" s="11">
        <v>2400000</v>
      </c>
      <c r="H12" s="11">
        <v>2760000</v>
      </c>
      <c r="I12" s="11">
        <v>2778204</v>
      </c>
      <c r="J12" s="12">
        <v>2805986</v>
      </c>
    </row>
    <row r="13" spans="1:10" x14ac:dyDescent="0.25">
      <c r="A13" s="151"/>
      <c r="B13" s="77"/>
      <c r="C13" s="78"/>
      <c r="D13" s="78">
        <v>312</v>
      </c>
      <c r="E13" s="130" t="s">
        <v>90</v>
      </c>
      <c r="F13" s="71">
        <f>SUM(F14)</f>
        <v>99659</v>
      </c>
      <c r="G13" s="71">
        <f t="shared" ref="G13:J13" si="4">SUM(G14)</f>
        <v>150000</v>
      </c>
      <c r="H13" s="71">
        <f t="shared" si="4"/>
        <v>106800</v>
      </c>
      <c r="I13" s="71">
        <f t="shared" si="4"/>
        <v>107875</v>
      </c>
      <c r="J13" s="71">
        <f t="shared" si="4"/>
        <v>108954</v>
      </c>
    </row>
    <row r="14" spans="1:10" x14ac:dyDescent="0.25">
      <c r="A14" s="121"/>
      <c r="B14" s="122"/>
      <c r="C14" s="123"/>
      <c r="D14" s="123">
        <v>3121</v>
      </c>
      <c r="E14" s="134" t="s">
        <v>90</v>
      </c>
      <c r="F14" s="10">
        <v>99659</v>
      </c>
      <c r="G14" s="11">
        <v>150000</v>
      </c>
      <c r="H14" s="11">
        <v>106800</v>
      </c>
      <c r="I14" s="11">
        <v>107875</v>
      </c>
      <c r="J14" s="12">
        <v>108954</v>
      </c>
    </row>
    <row r="15" spans="1:10" x14ac:dyDescent="0.25">
      <c r="A15" s="151"/>
      <c r="B15" s="77"/>
      <c r="C15" s="78"/>
      <c r="D15" s="78">
        <v>313</v>
      </c>
      <c r="E15" s="130" t="s">
        <v>91</v>
      </c>
      <c r="F15" s="71">
        <f>SUM(F16)</f>
        <v>408879</v>
      </c>
      <c r="G15" s="71">
        <f t="shared" ref="G15:J15" si="5">SUM(G16)</f>
        <v>797000</v>
      </c>
      <c r="H15" s="71">
        <f t="shared" si="5"/>
        <v>460000</v>
      </c>
      <c r="I15" s="71">
        <f t="shared" si="5"/>
        <v>463346</v>
      </c>
      <c r="J15" s="71">
        <f t="shared" si="5"/>
        <v>467979</v>
      </c>
    </row>
    <row r="16" spans="1:10" x14ac:dyDescent="0.25">
      <c r="A16" s="121"/>
      <c r="B16" s="122"/>
      <c r="C16" s="123"/>
      <c r="D16" s="123">
        <v>3132</v>
      </c>
      <c r="E16" s="134" t="s">
        <v>92</v>
      </c>
      <c r="F16" s="10">
        <v>408879</v>
      </c>
      <c r="G16" s="11">
        <v>797000</v>
      </c>
      <c r="H16" s="11">
        <v>460000</v>
      </c>
      <c r="I16" s="11">
        <v>463346</v>
      </c>
      <c r="J16" s="12">
        <v>467979</v>
      </c>
    </row>
    <row r="17" spans="1:10" x14ac:dyDescent="0.25">
      <c r="A17" s="234">
        <v>32</v>
      </c>
      <c r="B17" s="235"/>
      <c r="C17" s="236"/>
      <c r="D17" s="148"/>
      <c r="E17" s="149" t="s">
        <v>43</v>
      </c>
      <c r="F17" s="150">
        <f t="shared" ref="F17:G17" si="6">SUM(F18+F20+F22)</f>
        <v>155626.39000000001</v>
      </c>
      <c r="G17" s="150">
        <f t="shared" si="6"/>
        <v>0</v>
      </c>
      <c r="H17" s="150">
        <f>SUM(H18+H20+H22)</f>
        <v>140000</v>
      </c>
      <c r="I17" s="150">
        <f t="shared" ref="I17:J17" si="7">SUM(I18+I20+I22)</f>
        <v>141400</v>
      </c>
      <c r="J17" s="150">
        <f t="shared" si="7"/>
        <v>142814</v>
      </c>
    </row>
    <row r="18" spans="1:10" x14ac:dyDescent="0.25">
      <c r="A18" s="151"/>
      <c r="B18" s="77"/>
      <c r="C18" s="78"/>
      <c r="D18" s="78">
        <v>321</v>
      </c>
      <c r="E18" s="130" t="s">
        <v>93</v>
      </c>
      <c r="F18" s="71">
        <f>SUM(F19)</f>
        <v>137707</v>
      </c>
      <c r="G18" s="71">
        <f t="shared" ref="G18:J18" si="8">SUM(G19)</f>
        <v>0</v>
      </c>
      <c r="H18" s="71">
        <f t="shared" si="8"/>
        <v>140000</v>
      </c>
      <c r="I18" s="71">
        <f t="shared" si="8"/>
        <v>141400</v>
      </c>
      <c r="J18" s="71">
        <f t="shared" si="8"/>
        <v>142814</v>
      </c>
    </row>
    <row r="19" spans="1:10" x14ac:dyDescent="0.25">
      <c r="A19" s="121"/>
      <c r="B19" s="122"/>
      <c r="C19" s="123"/>
      <c r="D19" s="123">
        <v>3212</v>
      </c>
      <c r="E19" s="134" t="s">
        <v>145</v>
      </c>
      <c r="F19" s="10">
        <v>137707</v>
      </c>
      <c r="G19" s="11"/>
      <c r="H19" s="11">
        <v>140000</v>
      </c>
      <c r="I19" s="11">
        <v>141400</v>
      </c>
      <c r="J19" s="12">
        <v>142814</v>
      </c>
    </row>
    <row r="20" spans="1:10" x14ac:dyDescent="0.25">
      <c r="A20" s="151"/>
      <c r="B20" s="77"/>
      <c r="C20" s="78"/>
      <c r="D20" s="78">
        <v>323</v>
      </c>
      <c r="E20" s="130" t="s">
        <v>109</v>
      </c>
      <c r="F20" s="71">
        <f>SUM(F21)</f>
        <v>2980</v>
      </c>
      <c r="G20" s="71">
        <f t="shared" ref="G20:J20" si="9">SUM(G21)</f>
        <v>0</v>
      </c>
      <c r="H20" s="71">
        <f t="shared" si="9"/>
        <v>0</v>
      </c>
      <c r="I20" s="71">
        <f t="shared" si="9"/>
        <v>0</v>
      </c>
      <c r="J20" s="71">
        <f t="shared" si="9"/>
        <v>0</v>
      </c>
    </row>
    <row r="21" spans="1:10" x14ac:dyDescent="0.25">
      <c r="A21" s="121"/>
      <c r="B21" s="122"/>
      <c r="C21" s="123"/>
      <c r="D21" s="123">
        <v>3236</v>
      </c>
      <c r="E21" s="134" t="s">
        <v>115</v>
      </c>
      <c r="F21" s="10">
        <v>2980</v>
      </c>
      <c r="G21" s="11"/>
      <c r="H21" s="11"/>
      <c r="I21" s="11"/>
      <c r="J21" s="12"/>
    </row>
    <row r="22" spans="1:10" ht="23.25" customHeight="1" x14ac:dyDescent="0.25">
      <c r="A22" s="151"/>
      <c r="B22" s="77"/>
      <c r="C22" s="78"/>
      <c r="D22" s="78">
        <v>329</v>
      </c>
      <c r="E22" s="130" t="s">
        <v>146</v>
      </c>
      <c r="F22" s="71">
        <f>SUM(F23+F24)</f>
        <v>14939.39</v>
      </c>
      <c r="G22" s="71">
        <f t="shared" ref="G22:J22" si="10">SUM(G24)</f>
        <v>0</v>
      </c>
      <c r="H22" s="71">
        <f t="shared" si="10"/>
        <v>0</v>
      </c>
      <c r="I22" s="71">
        <f t="shared" si="10"/>
        <v>0</v>
      </c>
      <c r="J22" s="71">
        <f t="shared" si="10"/>
        <v>0</v>
      </c>
    </row>
    <row r="23" spans="1:10" ht="23.25" customHeight="1" x14ac:dyDescent="0.25">
      <c r="A23" s="156"/>
      <c r="B23" s="157"/>
      <c r="C23" s="158"/>
      <c r="D23" s="158">
        <v>3295</v>
      </c>
      <c r="E23" s="162" t="s">
        <v>177</v>
      </c>
      <c r="F23" s="10">
        <v>13537.51</v>
      </c>
      <c r="G23" s="10"/>
      <c r="H23" s="10"/>
      <c r="I23" s="10"/>
      <c r="J23" s="10"/>
    </row>
    <row r="24" spans="1:10" x14ac:dyDescent="0.25">
      <c r="A24" s="121"/>
      <c r="B24" s="122"/>
      <c r="C24" s="123"/>
      <c r="D24" s="123">
        <v>3296</v>
      </c>
      <c r="E24" s="134" t="s">
        <v>176</v>
      </c>
      <c r="F24" s="10">
        <v>1401.88</v>
      </c>
      <c r="G24" s="11"/>
      <c r="H24" s="11"/>
      <c r="I24" s="11"/>
      <c r="J24" s="12"/>
    </row>
    <row r="25" spans="1:10" x14ac:dyDescent="0.25">
      <c r="A25" s="163">
        <v>34</v>
      </c>
      <c r="B25" s="164"/>
      <c r="C25" s="165"/>
      <c r="D25" s="165"/>
      <c r="E25" s="149" t="s">
        <v>74</v>
      </c>
      <c r="F25" s="152">
        <f>F26</f>
        <v>11872.73</v>
      </c>
      <c r="G25" s="150"/>
      <c r="H25" s="150"/>
      <c r="I25" s="150"/>
      <c r="J25" s="155"/>
    </row>
    <row r="26" spans="1:10" x14ac:dyDescent="0.25">
      <c r="A26" s="151"/>
      <c r="B26" s="77"/>
      <c r="C26" s="78"/>
      <c r="D26" s="78">
        <v>343</v>
      </c>
      <c r="E26" s="161" t="s">
        <v>100</v>
      </c>
      <c r="F26" s="71">
        <f>F27</f>
        <v>11872.73</v>
      </c>
      <c r="G26" s="72"/>
      <c r="H26" s="72"/>
      <c r="I26" s="72"/>
      <c r="J26" s="73"/>
    </row>
    <row r="27" spans="1:10" x14ac:dyDescent="0.25">
      <c r="A27" s="156"/>
      <c r="B27" s="157"/>
      <c r="C27" s="158"/>
      <c r="D27" s="158">
        <v>3433</v>
      </c>
      <c r="E27" s="162" t="s">
        <v>135</v>
      </c>
      <c r="F27" s="10">
        <v>11872.73</v>
      </c>
      <c r="G27" s="11"/>
      <c r="H27" s="11"/>
      <c r="I27" s="11"/>
      <c r="J27" s="12"/>
    </row>
    <row r="28" spans="1:10" x14ac:dyDescent="0.25">
      <c r="A28" s="163">
        <v>37</v>
      </c>
      <c r="B28" s="164"/>
      <c r="C28" s="165"/>
      <c r="D28" s="165"/>
      <c r="E28" s="149"/>
      <c r="F28" s="152">
        <f>F29</f>
        <v>42715</v>
      </c>
      <c r="G28" s="152">
        <f t="shared" ref="G28:J28" si="11">G29</f>
        <v>0</v>
      </c>
      <c r="H28" s="152">
        <f t="shared" si="11"/>
        <v>15000</v>
      </c>
      <c r="I28" s="152">
        <f t="shared" si="11"/>
        <v>15000</v>
      </c>
      <c r="J28" s="152">
        <f t="shared" si="11"/>
        <v>15000</v>
      </c>
    </row>
    <row r="29" spans="1:10" ht="25.5" x14ac:dyDescent="0.25">
      <c r="A29" s="151"/>
      <c r="B29" s="77"/>
      <c r="C29" s="78"/>
      <c r="D29" s="78">
        <v>372</v>
      </c>
      <c r="E29" s="161" t="s">
        <v>178</v>
      </c>
      <c r="F29" s="71">
        <f>F30</f>
        <v>42715</v>
      </c>
      <c r="G29" s="71">
        <f t="shared" ref="G29:J29" si="12">G30</f>
        <v>0</v>
      </c>
      <c r="H29" s="71">
        <f t="shared" si="12"/>
        <v>15000</v>
      </c>
      <c r="I29" s="71">
        <f t="shared" si="12"/>
        <v>15000</v>
      </c>
      <c r="J29" s="71">
        <f t="shared" si="12"/>
        <v>15000</v>
      </c>
    </row>
    <row r="30" spans="1:10" x14ac:dyDescent="0.25">
      <c r="A30" s="156"/>
      <c r="B30" s="157"/>
      <c r="C30" s="158"/>
      <c r="D30" s="158">
        <v>3722</v>
      </c>
      <c r="E30" s="162" t="s">
        <v>124</v>
      </c>
      <c r="F30" s="10">
        <v>42715</v>
      </c>
      <c r="G30" s="11"/>
      <c r="H30" s="11">
        <v>15000</v>
      </c>
      <c r="I30" s="11">
        <v>15000</v>
      </c>
      <c r="J30" s="12">
        <v>15000</v>
      </c>
    </row>
    <row r="31" spans="1:10" ht="19.5" customHeight="1" x14ac:dyDescent="0.25">
      <c r="A31" s="228">
        <v>1001</v>
      </c>
      <c r="B31" s="229"/>
      <c r="C31" s="230"/>
      <c r="D31" s="124"/>
      <c r="E31" s="127" t="s">
        <v>48</v>
      </c>
      <c r="F31" s="10"/>
      <c r="G31" s="11"/>
      <c r="H31" s="11"/>
      <c r="I31" s="11"/>
      <c r="J31" s="12"/>
    </row>
    <row r="32" spans="1:10" ht="26.25" customHeight="1" x14ac:dyDescent="0.25">
      <c r="A32" s="243" t="s">
        <v>79</v>
      </c>
      <c r="B32" s="244"/>
      <c r="C32" s="245"/>
      <c r="D32" s="125"/>
      <c r="E32" s="125" t="s">
        <v>80</v>
      </c>
      <c r="F32" s="10"/>
      <c r="G32" s="11"/>
      <c r="H32" s="11"/>
      <c r="I32" s="11"/>
      <c r="J32" s="12"/>
    </row>
    <row r="33" spans="1:10" x14ac:dyDescent="0.25">
      <c r="A33" s="246">
        <v>43</v>
      </c>
      <c r="B33" s="247"/>
      <c r="C33" s="248"/>
      <c r="D33" s="126"/>
      <c r="E33" s="67" t="s">
        <v>71</v>
      </c>
      <c r="F33" s="58"/>
      <c r="G33" s="59"/>
      <c r="H33" s="59"/>
      <c r="I33" s="59"/>
      <c r="J33" s="66"/>
    </row>
    <row r="34" spans="1:10" x14ac:dyDescent="0.25">
      <c r="A34" s="74">
        <v>3</v>
      </c>
      <c r="B34" s="75"/>
      <c r="C34" s="76"/>
      <c r="D34" s="76"/>
      <c r="E34" s="130"/>
      <c r="F34" s="72">
        <f>SUM(F35+F40+F43)</f>
        <v>92991.930000000008</v>
      </c>
      <c r="G34" s="72">
        <f>SUM(G35+G40)</f>
        <v>237000</v>
      </c>
      <c r="H34" s="72">
        <f>SUM(H35+H40)</f>
        <v>85000</v>
      </c>
      <c r="I34" s="72">
        <f>SUM(I35+I40)</f>
        <v>92000</v>
      </c>
      <c r="J34" s="72">
        <f>SUM(J35+J40)</f>
        <v>97000</v>
      </c>
    </row>
    <row r="35" spans="1:10" x14ac:dyDescent="0.25">
      <c r="A35" s="234">
        <v>32</v>
      </c>
      <c r="B35" s="235"/>
      <c r="C35" s="236"/>
      <c r="D35" s="148"/>
      <c r="E35" s="149" t="s">
        <v>43</v>
      </c>
      <c r="F35" s="150">
        <f>SUM(F36+F38)</f>
        <v>91637.930000000008</v>
      </c>
      <c r="G35" s="150">
        <f>SUM(G36+G38)</f>
        <v>235000</v>
      </c>
      <c r="H35" s="150">
        <f>SUM(H36+H38)</f>
        <v>85000</v>
      </c>
      <c r="I35" s="150">
        <f t="shared" ref="I35:J35" si="13">SUM(I36+I38)</f>
        <v>90000</v>
      </c>
      <c r="J35" s="150">
        <f t="shared" si="13"/>
        <v>95000</v>
      </c>
    </row>
    <row r="36" spans="1:10" x14ac:dyDescent="0.25">
      <c r="A36" s="151"/>
      <c r="B36" s="77"/>
      <c r="C36" s="78"/>
      <c r="D36" s="78">
        <v>322</v>
      </c>
      <c r="E36" s="130" t="s">
        <v>95</v>
      </c>
      <c r="F36" s="71">
        <f>SUM(F37:F37)</f>
        <v>69668.27</v>
      </c>
      <c r="G36" s="71">
        <f>SUM(G37:G37)</f>
        <v>150000</v>
      </c>
      <c r="H36" s="71">
        <f>SUM(H37:H37)</f>
        <v>85000</v>
      </c>
      <c r="I36" s="71">
        <f>SUM(I37:I37)</f>
        <v>90000</v>
      </c>
      <c r="J36" s="71">
        <f>SUM(J37:J37)</f>
        <v>95000</v>
      </c>
    </row>
    <row r="37" spans="1:10" x14ac:dyDescent="0.25">
      <c r="A37" s="121"/>
      <c r="B37" s="122"/>
      <c r="C37" s="123"/>
      <c r="D37" s="123">
        <v>3222</v>
      </c>
      <c r="E37" s="134" t="s">
        <v>96</v>
      </c>
      <c r="F37" s="10">
        <v>69668.27</v>
      </c>
      <c r="G37" s="11">
        <v>150000</v>
      </c>
      <c r="H37" s="11">
        <v>85000</v>
      </c>
      <c r="I37" s="11">
        <v>90000</v>
      </c>
      <c r="J37" s="12">
        <v>95000</v>
      </c>
    </row>
    <row r="38" spans="1:10" ht="16.5" customHeight="1" x14ac:dyDescent="0.25">
      <c r="A38" s="151"/>
      <c r="B38" s="77"/>
      <c r="C38" s="78"/>
      <c r="D38" s="78">
        <v>329</v>
      </c>
      <c r="E38" s="130" t="s">
        <v>146</v>
      </c>
      <c r="F38" s="71">
        <f>SUM(F39)</f>
        <v>21969.66</v>
      </c>
      <c r="G38" s="71">
        <f t="shared" ref="G38:J38" si="14">SUM(G39)</f>
        <v>85000</v>
      </c>
      <c r="H38" s="71">
        <f t="shared" si="14"/>
        <v>0</v>
      </c>
      <c r="I38" s="71">
        <f t="shared" si="14"/>
        <v>0</v>
      </c>
      <c r="J38" s="71">
        <f t="shared" si="14"/>
        <v>0</v>
      </c>
    </row>
    <row r="39" spans="1:10" x14ac:dyDescent="0.25">
      <c r="A39" s="121"/>
      <c r="B39" s="122"/>
      <c r="C39" s="123"/>
      <c r="D39" s="123">
        <v>3299</v>
      </c>
      <c r="E39" s="134" t="s">
        <v>99</v>
      </c>
      <c r="F39" s="10">
        <v>21969.66</v>
      </c>
      <c r="G39" s="11">
        <v>85000</v>
      </c>
      <c r="H39" s="11"/>
      <c r="I39" s="11"/>
      <c r="J39" s="12"/>
    </row>
    <row r="40" spans="1:10" x14ac:dyDescent="0.25">
      <c r="A40" s="163">
        <v>34</v>
      </c>
      <c r="B40" s="164"/>
      <c r="C40" s="165"/>
      <c r="D40" s="165"/>
      <c r="E40" s="149" t="s">
        <v>74</v>
      </c>
      <c r="F40" s="152"/>
      <c r="G40" s="150">
        <f>G41</f>
        <v>2000</v>
      </c>
      <c r="H40" s="150">
        <f t="shared" ref="H40:J41" si="15">H41</f>
        <v>0</v>
      </c>
      <c r="I40" s="150">
        <f t="shared" si="15"/>
        <v>2000</v>
      </c>
      <c r="J40" s="150">
        <f t="shared" si="15"/>
        <v>2000</v>
      </c>
    </row>
    <row r="41" spans="1:10" x14ac:dyDescent="0.25">
      <c r="A41" s="151"/>
      <c r="B41" s="77"/>
      <c r="C41" s="78"/>
      <c r="D41" s="78">
        <v>343</v>
      </c>
      <c r="E41" s="161" t="s">
        <v>100</v>
      </c>
      <c r="F41" s="71"/>
      <c r="G41" s="72">
        <f>G42</f>
        <v>2000</v>
      </c>
      <c r="H41" s="72">
        <f t="shared" si="15"/>
        <v>0</v>
      </c>
      <c r="I41" s="72">
        <f t="shared" si="15"/>
        <v>2000</v>
      </c>
      <c r="J41" s="72">
        <f t="shared" si="15"/>
        <v>2000</v>
      </c>
    </row>
    <row r="42" spans="1:10" x14ac:dyDescent="0.25">
      <c r="A42" s="156"/>
      <c r="B42" s="157"/>
      <c r="C42" s="158"/>
      <c r="D42" s="158">
        <v>3434</v>
      </c>
      <c r="E42" s="162" t="s">
        <v>179</v>
      </c>
      <c r="F42" s="10"/>
      <c r="G42" s="11">
        <v>2000</v>
      </c>
      <c r="H42" s="11"/>
      <c r="I42" s="11">
        <v>2000</v>
      </c>
      <c r="J42" s="12">
        <v>2000</v>
      </c>
    </row>
    <row r="43" spans="1:10" x14ac:dyDescent="0.25">
      <c r="A43" s="163">
        <v>38</v>
      </c>
      <c r="B43" s="164"/>
      <c r="C43" s="165"/>
      <c r="D43" s="165"/>
      <c r="E43" s="149" t="s">
        <v>136</v>
      </c>
      <c r="F43" s="152">
        <f>F44</f>
        <v>1354</v>
      </c>
      <c r="G43" s="150"/>
      <c r="H43" s="150"/>
      <c r="I43" s="150"/>
      <c r="J43" s="155"/>
    </row>
    <row r="44" spans="1:10" x14ac:dyDescent="0.25">
      <c r="A44" s="151"/>
      <c r="B44" s="77"/>
      <c r="C44" s="78"/>
      <c r="D44" s="78">
        <v>381</v>
      </c>
      <c r="E44" s="161" t="s">
        <v>180</v>
      </c>
      <c r="F44" s="71">
        <f>F45</f>
        <v>1354</v>
      </c>
      <c r="G44" s="72"/>
      <c r="H44" s="72"/>
      <c r="I44" s="72"/>
      <c r="J44" s="73"/>
    </row>
    <row r="45" spans="1:10" x14ac:dyDescent="0.25">
      <c r="A45" s="156"/>
      <c r="B45" s="157"/>
      <c r="C45" s="158"/>
      <c r="D45" s="158">
        <v>3811</v>
      </c>
      <c r="E45" s="162" t="s">
        <v>137</v>
      </c>
      <c r="F45" s="10">
        <v>1354</v>
      </c>
      <c r="G45" s="11"/>
      <c r="H45" s="11"/>
      <c r="I45" s="11"/>
      <c r="J45" s="12"/>
    </row>
    <row r="46" spans="1:10" x14ac:dyDescent="0.25">
      <c r="A46" s="246">
        <v>44</v>
      </c>
      <c r="B46" s="247"/>
      <c r="C46" s="248"/>
      <c r="D46" s="126"/>
      <c r="E46" s="67" t="s">
        <v>72</v>
      </c>
      <c r="F46" s="58"/>
      <c r="G46" s="59"/>
      <c r="H46" s="59"/>
      <c r="I46" s="59"/>
      <c r="J46" s="66"/>
    </row>
    <row r="47" spans="1:10" x14ac:dyDescent="0.25">
      <c r="A47" s="74">
        <v>3</v>
      </c>
      <c r="B47" s="75"/>
      <c r="C47" s="76"/>
      <c r="D47" s="76"/>
      <c r="E47" s="130"/>
      <c r="F47" s="72">
        <f>SUM(F48+F79)</f>
        <v>220986.15000000002</v>
      </c>
      <c r="G47" s="72">
        <f t="shared" ref="G47:J47" si="16">SUM(G48+G79)</f>
        <v>273000</v>
      </c>
      <c r="H47" s="72">
        <f t="shared" si="16"/>
        <v>679400</v>
      </c>
      <c r="I47" s="72">
        <f t="shared" si="16"/>
        <v>352000</v>
      </c>
      <c r="J47" s="72">
        <f t="shared" si="16"/>
        <v>352000</v>
      </c>
    </row>
    <row r="48" spans="1:10" x14ac:dyDescent="0.25">
      <c r="A48" s="234">
        <v>32</v>
      </c>
      <c r="B48" s="235"/>
      <c r="C48" s="236"/>
      <c r="D48" s="148"/>
      <c r="E48" s="149" t="s">
        <v>43</v>
      </c>
      <c r="F48" s="150">
        <f>SUM(F49+F54+F61+F71+F73)</f>
        <v>220986.15000000002</v>
      </c>
      <c r="G48" s="150">
        <f t="shared" ref="G48:J48" si="17">SUM(G49+G54+G61+G71+G73)</f>
        <v>271000</v>
      </c>
      <c r="H48" s="150">
        <f t="shared" si="17"/>
        <v>679400</v>
      </c>
      <c r="I48" s="150">
        <f t="shared" si="17"/>
        <v>350000</v>
      </c>
      <c r="J48" s="150">
        <f t="shared" si="17"/>
        <v>350000</v>
      </c>
    </row>
    <row r="49" spans="1:10" x14ac:dyDescent="0.25">
      <c r="A49" s="237"/>
      <c r="B49" s="238"/>
      <c r="C49" s="239"/>
      <c r="D49" s="81">
        <v>321</v>
      </c>
      <c r="E49" s="81" t="s">
        <v>93</v>
      </c>
      <c r="F49" s="72">
        <f>SUM(F50:F53)</f>
        <v>13457</v>
      </c>
      <c r="G49" s="72">
        <f>SUM(G50:G53)</f>
        <v>15000</v>
      </c>
      <c r="H49" s="72">
        <f>SUM(H50:H53)</f>
        <v>23000</v>
      </c>
      <c r="I49" s="72">
        <f t="shared" ref="I49:J49" si="18">SUM(I50:I53)</f>
        <v>24000</v>
      </c>
      <c r="J49" s="72">
        <f t="shared" si="18"/>
        <v>24000</v>
      </c>
    </row>
    <row r="50" spans="1:10" x14ac:dyDescent="0.25">
      <c r="A50" s="240"/>
      <c r="B50" s="241"/>
      <c r="C50" s="242"/>
      <c r="D50" s="14">
        <v>3211</v>
      </c>
      <c r="E50" s="14" t="s">
        <v>102</v>
      </c>
      <c r="F50" s="10">
        <v>3312</v>
      </c>
      <c r="G50" s="11">
        <v>10000</v>
      </c>
      <c r="H50" s="11">
        <v>14000</v>
      </c>
      <c r="I50" s="11">
        <v>15000</v>
      </c>
      <c r="J50" s="11">
        <v>15000</v>
      </c>
    </row>
    <row r="51" spans="1:10" x14ac:dyDescent="0.25">
      <c r="A51" s="240"/>
      <c r="B51" s="241"/>
      <c r="C51" s="242"/>
      <c r="D51" s="14">
        <v>3212</v>
      </c>
      <c r="E51" s="14" t="s">
        <v>94</v>
      </c>
      <c r="F51" s="10"/>
      <c r="G51" s="11"/>
      <c r="H51" s="11"/>
      <c r="I51" s="11"/>
      <c r="J51" s="11"/>
    </row>
    <row r="52" spans="1:10" x14ac:dyDescent="0.25">
      <c r="A52" s="240"/>
      <c r="B52" s="241"/>
      <c r="C52" s="242"/>
      <c r="D52" s="14">
        <v>3213</v>
      </c>
      <c r="E52" s="14" t="s">
        <v>103</v>
      </c>
      <c r="F52" s="10">
        <v>4453</v>
      </c>
      <c r="G52" s="11">
        <v>5000</v>
      </c>
      <c r="H52" s="11">
        <v>3000</v>
      </c>
      <c r="I52" s="11">
        <v>3000</v>
      </c>
      <c r="J52" s="11">
        <v>3000</v>
      </c>
    </row>
    <row r="53" spans="1:10" x14ac:dyDescent="0.25">
      <c r="A53" s="240"/>
      <c r="B53" s="241"/>
      <c r="C53" s="242"/>
      <c r="D53" s="14">
        <v>3214</v>
      </c>
      <c r="E53" s="14" t="s">
        <v>104</v>
      </c>
      <c r="F53" s="10">
        <v>5692</v>
      </c>
      <c r="G53" s="11"/>
      <c r="H53" s="11">
        <v>6000</v>
      </c>
      <c r="I53" s="11">
        <v>6000</v>
      </c>
      <c r="J53" s="11">
        <v>6000</v>
      </c>
    </row>
    <row r="54" spans="1:10" x14ac:dyDescent="0.25">
      <c r="A54" s="237"/>
      <c r="B54" s="238"/>
      <c r="C54" s="239"/>
      <c r="D54" s="105">
        <v>322</v>
      </c>
      <c r="E54" s="104" t="s">
        <v>95</v>
      </c>
      <c r="F54" s="91">
        <f>SUM(F55:F60)</f>
        <v>112556.64</v>
      </c>
      <c r="G54" s="91">
        <f t="shared" ref="G54" si="19">SUM(G55:G60)</f>
        <v>95000</v>
      </c>
      <c r="H54" s="91">
        <f>SUM(H55:H60)</f>
        <v>145900</v>
      </c>
      <c r="I54" s="86">
        <v>149000</v>
      </c>
      <c r="J54" s="86">
        <v>149000</v>
      </c>
    </row>
    <row r="55" spans="1:10" x14ac:dyDescent="0.25">
      <c r="A55" s="240"/>
      <c r="B55" s="241"/>
      <c r="C55" s="242"/>
      <c r="D55" s="106">
        <v>3221</v>
      </c>
      <c r="E55" s="106" t="s">
        <v>97</v>
      </c>
      <c r="F55" s="153">
        <v>29811.46</v>
      </c>
      <c r="G55" s="92">
        <v>25000</v>
      </c>
      <c r="H55" s="92">
        <v>45000</v>
      </c>
      <c r="I55" s="11">
        <v>47000</v>
      </c>
      <c r="J55" s="11">
        <v>47000</v>
      </c>
    </row>
    <row r="56" spans="1:10" x14ac:dyDescent="0.25">
      <c r="A56" s="240"/>
      <c r="B56" s="241"/>
      <c r="C56" s="242"/>
      <c r="D56" s="106">
        <v>3222</v>
      </c>
      <c r="E56" s="97" t="s">
        <v>96</v>
      </c>
      <c r="F56" s="85">
        <v>7718.17</v>
      </c>
      <c r="G56" s="92"/>
      <c r="H56" s="92"/>
      <c r="I56" s="11"/>
      <c r="J56" s="11"/>
    </row>
    <row r="57" spans="1:10" x14ac:dyDescent="0.25">
      <c r="A57" s="240"/>
      <c r="B57" s="241"/>
      <c r="C57" s="242"/>
      <c r="D57" s="106">
        <v>3223</v>
      </c>
      <c r="E57" s="97" t="s">
        <v>105</v>
      </c>
      <c r="F57" s="153">
        <v>59451.58</v>
      </c>
      <c r="G57" s="92">
        <v>70000</v>
      </c>
      <c r="H57" s="92">
        <v>90000</v>
      </c>
      <c r="I57" s="11">
        <v>90000</v>
      </c>
      <c r="J57" s="11">
        <v>90000</v>
      </c>
    </row>
    <row r="58" spans="1:10" x14ac:dyDescent="0.25">
      <c r="A58" s="240"/>
      <c r="B58" s="241"/>
      <c r="C58" s="242"/>
      <c r="D58" s="106">
        <v>3224</v>
      </c>
      <c r="E58" s="97" t="s">
        <v>106</v>
      </c>
      <c r="F58" s="153">
        <v>10117.74</v>
      </c>
      <c r="G58" s="92"/>
      <c r="H58" s="92">
        <v>6200</v>
      </c>
      <c r="I58" s="11">
        <v>7000</v>
      </c>
      <c r="J58" s="11">
        <v>7000</v>
      </c>
    </row>
    <row r="59" spans="1:10" x14ac:dyDescent="0.25">
      <c r="A59" s="240"/>
      <c r="B59" s="241"/>
      <c r="C59" s="242"/>
      <c r="D59" s="106">
        <v>3225</v>
      </c>
      <c r="E59" s="97" t="s">
        <v>107</v>
      </c>
      <c r="F59" s="153">
        <v>4389.1899999999996</v>
      </c>
      <c r="G59" s="92"/>
      <c r="H59" s="92">
        <v>4700</v>
      </c>
      <c r="I59" s="11">
        <v>5000</v>
      </c>
      <c r="J59" s="11">
        <v>5000</v>
      </c>
    </row>
    <row r="60" spans="1:10" x14ac:dyDescent="0.25">
      <c r="A60" s="240"/>
      <c r="B60" s="241"/>
      <c r="C60" s="242"/>
      <c r="D60" s="106">
        <v>3227</v>
      </c>
      <c r="E60" s="97" t="s">
        <v>108</v>
      </c>
      <c r="F60" s="153">
        <v>1068.5</v>
      </c>
      <c r="G60" s="92"/>
      <c r="H60" s="92"/>
      <c r="I60" s="11"/>
      <c r="J60" s="11"/>
    </row>
    <row r="61" spans="1:10" x14ac:dyDescent="0.25">
      <c r="A61" s="237"/>
      <c r="B61" s="238"/>
      <c r="C61" s="239"/>
      <c r="D61" s="105">
        <v>323</v>
      </c>
      <c r="E61" s="104" t="s">
        <v>109</v>
      </c>
      <c r="F61" s="91">
        <f>SUM(F62:F70)</f>
        <v>93972.510000000009</v>
      </c>
      <c r="G61" s="91">
        <f>SUM(G62:G70)</f>
        <v>161000</v>
      </c>
      <c r="H61" s="91">
        <f>SUM(H62:H70)</f>
        <v>479500</v>
      </c>
      <c r="I61" s="86">
        <f t="shared" ref="I61:J61" si="20">SUM(I62:I70)</f>
        <v>149500</v>
      </c>
      <c r="J61" s="86">
        <f t="shared" si="20"/>
        <v>149500</v>
      </c>
    </row>
    <row r="62" spans="1:10" x14ac:dyDescent="0.25">
      <c r="A62" s="240"/>
      <c r="B62" s="241"/>
      <c r="C62" s="242"/>
      <c r="D62" s="106">
        <v>3231</v>
      </c>
      <c r="E62" s="97" t="s">
        <v>110</v>
      </c>
      <c r="F62" s="153">
        <v>17756.82</v>
      </c>
      <c r="G62" s="92">
        <v>18000</v>
      </c>
      <c r="H62" s="92">
        <v>19500</v>
      </c>
      <c r="I62" s="11">
        <v>20000</v>
      </c>
      <c r="J62" s="11">
        <v>20000</v>
      </c>
    </row>
    <row r="63" spans="1:10" x14ac:dyDescent="0.25">
      <c r="A63" s="240"/>
      <c r="B63" s="241"/>
      <c r="C63" s="242"/>
      <c r="D63" s="106">
        <v>3232</v>
      </c>
      <c r="E63" s="97" t="s">
        <v>111</v>
      </c>
      <c r="F63" s="153">
        <v>16786.73</v>
      </c>
      <c r="G63" s="92">
        <v>80000</v>
      </c>
      <c r="H63" s="92">
        <v>333000</v>
      </c>
      <c r="I63" s="11">
        <v>3500</v>
      </c>
      <c r="J63" s="11">
        <v>3500</v>
      </c>
    </row>
    <row r="64" spans="1:10" x14ac:dyDescent="0.25">
      <c r="A64" s="240"/>
      <c r="B64" s="241"/>
      <c r="C64" s="242"/>
      <c r="D64" s="106">
        <v>3233</v>
      </c>
      <c r="E64" s="97" t="s">
        <v>112</v>
      </c>
      <c r="F64" s="153"/>
      <c r="G64" s="92"/>
      <c r="H64" s="92"/>
      <c r="I64" s="11"/>
      <c r="J64" s="11"/>
    </row>
    <row r="65" spans="1:10" x14ac:dyDescent="0.25">
      <c r="A65" s="240"/>
      <c r="B65" s="241"/>
      <c r="C65" s="242"/>
      <c r="D65" s="106">
        <v>3234</v>
      </c>
      <c r="E65" s="97" t="s">
        <v>113</v>
      </c>
      <c r="F65" s="153">
        <v>8660.1299999999992</v>
      </c>
      <c r="G65" s="92">
        <v>5000</v>
      </c>
      <c r="H65" s="92">
        <v>5200</v>
      </c>
      <c r="I65" s="11">
        <v>6000</v>
      </c>
      <c r="J65" s="11">
        <v>6000</v>
      </c>
    </row>
    <row r="66" spans="1:10" x14ac:dyDescent="0.25">
      <c r="A66" s="240"/>
      <c r="B66" s="241"/>
      <c r="C66" s="242"/>
      <c r="D66" s="106">
        <v>3235</v>
      </c>
      <c r="E66" s="97" t="s">
        <v>114</v>
      </c>
      <c r="F66" s="153">
        <v>27541.43</v>
      </c>
      <c r="G66" s="92">
        <v>20000</v>
      </c>
      <c r="H66" s="92">
        <v>28000</v>
      </c>
      <c r="I66" s="11">
        <v>28000</v>
      </c>
      <c r="J66" s="11">
        <v>28000</v>
      </c>
    </row>
    <row r="67" spans="1:10" x14ac:dyDescent="0.25">
      <c r="A67" s="240"/>
      <c r="B67" s="241"/>
      <c r="C67" s="242"/>
      <c r="D67" s="106">
        <v>3236</v>
      </c>
      <c r="E67" s="97" t="s">
        <v>115</v>
      </c>
      <c r="F67" s="153">
        <v>3288.77</v>
      </c>
      <c r="G67" s="92">
        <v>10000</v>
      </c>
      <c r="H67" s="92">
        <v>12000</v>
      </c>
      <c r="I67" s="11">
        <v>15000</v>
      </c>
      <c r="J67" s="11">
        <v>15000</v>
      </c>
    </row>
    <row r="68" spans="1:10" x14ac:dyDescent="0.25">
      <c r="A68" s="240"/>
      <c r="B68" s="241"/>
      <c r="C68" s="242"/>
      <c r="D68" s="106">
        <v>3237</v>
      </c>
      <c r="E68" s="97" t="s">
        <v>116</v>
      </c>
      <c r="F68" s="153">
        <v>223.95</v>
      </c>
      <c r="G68" s="92">
        <v>7000</v>
      </c>
      <c r="H68" s="92">
        <v>1500</v>
      </c>
      <c r="I68" s="11">
        <v>2000</v>
      </c>
      <c r="J68" s="11">
        <v>2000</v>
      </c>
    </row>
    <row r="69" spans="1:10" x14ac:dyDescent="0.25">
      <c r="A69" s="240"/>
      <c r="B69" s="241"/>
      <c r="C69" s="242"/>
      <c r="D69" s="106">
        <v>3238</v>
      </c>
      <c r="E69" s="97" t="s">
        <v>117</v>
      </c>
      <c r="F69" s="153">
        <v>13514.68</v>
      </c>
      <c r="G69" s="92">
        <v>19000</v>
      </c>
      <c r="H69" s="92">
        <v>22000</v>
      </c>
      <c r="I69" s="11">
        <v>25000</v>
      </c>
      <c r="J69" s="11">
        <v>25000</v>
      </c>
    </row>
    <row r="70" spans="1:10" x14ac:dyDescent="0.25">
      <c r="A70" s="240"/>
      <c r="B70" s="241"/>
      <c r="C70" s="242"/>
      <c r="D70" s="106">
        <v>3239</v>
      </c>
      <c r="E70" s="97" t="s">
        <v>118</v>
      </c>
      <c r="F70" s="153">
        <v>6200</v>
      </c>
      <c r="G70" s="92">
        <v>2000</v>
      </c>
      <c r="H70" s="92">
        <v>58300</v>
      </c>
      <c r="I70" s="11">
        <v>50000</v>
      </c>
      <c r="J70" s="11">
        <v>50000</v>
      </c>
    </row>
    <row r="71" spans="1:10" x14ac:dyDescent="0.25">
      <c r="A71" s="237"/>
      <c r="B71" s="238"/>
      <c r="C71" s="239"/>
      <c r="D71" s="105">
        <v>324</v>
      </c>
      <c r="E71" s="104"/>
      <c r="F71" s="91">
        <f>SUM(F72)</f>
        <v>0</v>
      </c>
      <c r="G71" s="91">
        <f>SUM(G72)</f>
        <v>0</v>
      </c>
      <c r="H71" s="86">
        <f t="shared" ref="H71:J71" si="21">SUM(H72)</f>
        <v>0</v>
      </c>
      <c r="I71" s="86">
        <f t="shared" si="21"/>
        <v>0</v>
      </c>
      <c r="J71" s="86">
        <f t="shared" si="21"/>
        <v>0</v>
      </c>
    </row>
    <row r="72" spans="1:10" x14ac:dyDescent="0.25">
      <c r="A72" s="240"/>
      <c r="B72" s="241"/>
      <c r="C72" s="242"/>
      <c r="D72" s="106">
        <v>3241</v>
      </c>
      <c r="E72" s="97" t="s">
        <v>127</v>
      </c>
      <c r="F72" s="153"/>
      <c r="G72" s="92"/>
      <c r="H72" s="92"/>
      <c r="I72" s="11"/>
      <c r="J72" s="11"/>
    </row>
    <row r="73" spans="1:10" x14ac:dyDescent="0.25">
      <c r="A73" s="237"/>
      <c r="B73" s="238"/>
      <c r="C73" s="239"/>
      <c r="D73" s="105">
        <v>329</v>
      </c>
      <c r="E73" s="104" t="s">
        <v>98</v>
      </c>
      <c r="F73" s="91">
        <f>SUM(F74:F78)</f>
        <v>1000</v>
      </c>
      <c r="G73" s="91">
        <f t="shared" ref="G73:J73" si="22">SUM(G74:G78)</f>
        <v>0</v>
      </c>
      <c r="H73" s="91">
        <f t="shared" si="22"/>
        <v>31000</v>
      </c>
      <c r="I73" s="91">
        <f t="shared" si="22"/>
        <v>27500</v>
      </c>
      <c r="J73" s="91">
        <f t="shared" si="22"/>
        <v>27500</v>
      </c>
    </row>
    <row r="74" spans="1:10" x14ac:dyDescent="0.25">
      <c r="A74" s="240"/>
      <c r="B74" s="241"/>
      <c r="C74" s="242"/>
      <c r="D74" s="107">
        <v>3291</v>
      </c>
      <c r="E74" s="108" t="s">
        <v>119</v>
      </c>
      <c r="F74" s="154"/>
      <c r="G74" s="93"/>
      <c r="H74" s="93">
        <v>1000</v>
      </c>
      <c r="I74" s="88"/>
      <c r="J74" s="88"/>
    </row>
    <row r="75" spans="1:10" x14ac:dyDescent="0.25">
      <c r="A75" s="240"/>
      <c r="B75" s="241"/>
      <c r="C75" s="242"/>
      <c r="D75" s="107">
        <v>3293</v>
      </c>
      <c r="E75" s="108" t="s">
        <v>120</v>
      </c>
      <c r="F75" s="154"/>
      <c r="G75" s="93"/>
      <c r="H75" s="93"/>
      <c r="I75" s="88"/>
      <c r="J75" s="88"/>
    </row>
    <row r="76" spans="1:10" x14ac:dyDescent="0.25">
      <c r="A76" s="240"/>
      <c r="B76" s="241"/>
      <c r="C76" s="242"/>
      <c r="D76" s="107">
        <v>3294</v>
      </c>
      <c r="E76" s="108" t="s">
        <v>121</v>
      </c>
      <c r="F76" s="154">
        <v>1000</v>
      </c>
      <c r="G76" s="93"/>
      <c r="H76" s="93">
        <v>2500</v>
      </c>
      <c r="I76" s="88">
        <v>2500</v>
      </c>
      <c r="J76" s="88">
        <v>2500</v>
      </c>
    </row>
    <row r="77" spans="1:10" x14ac:dyDescent="0.25">
      <c r="A77" s="240"/>
      <c r="B77" s="241"/>
      <c r="C77" s="242"/>
      <c r="D77" s="107">
        <v>3295</v>
      </c>
      <c r="E77" s="108" t="s">
        <v>122</v>
      </c>
      <c r="F77" s="154"/>
      <c r="G77" s="93"/>
      <c r="H77" s="93"/>
      <c r="I77" s="88"/>
      <c r="J77" s="88"/>
    </row>
    <row r="78" spans="1:10" x14ac:dyDescent="0.25">
      <c r="A78" s="240"/>
      <c r="B78" s="241"/>
      <c r="C78" s="242"/>
      <c r="D78" s="106">
        <v>3299</v>
      </c>
      <c r="E78" s="97" t="s">
        <v>99</v>
      </c>
      <c r="F78" s="153"/>
      <c r="G78" s="92"/>
      <c r="H78" s="92">
        <v>27500</v>
      </c>
      <c r="I78" s="11">
        <v>25000</v>
      </c>
      <c r="J78" s="11">
        <v>25000</v>
      </c>
    </row>
    <row r="79" spans="1:10" x14ac:dyDescent="0.25">
      <c r="A79" s="234">
        <v>34</v>
      </c>
      <c r="B79" s="235"/>
      <c r="C79" s="236"/>
      <c r="D79" s="148"/>
      <c r="E79" s="149" t="s">
        <v>74</v>
      </c>
      <c r="F79" s="150">
        <f t="shared" ref="F79:J80" si="23">SUM(F80)</f>
        <v>0</v>
      </c>
      <c r="G79" s="150">
        <f t="shared" si="23"/>
        <v>2000</v>
      </c>
      <c r="H79" s="150">
        <f t="shared" si="23"/>
        <v>0</v>
      </c>
      <c r="I79" s="150">
        <f t="shared" si="23"/>
        <v>2000</v>
      </c>
      <c r="J79" s="150">
        <f t="shared" si="23"/>
        <v>2000</v>
      </c>
    </row>
    <row r="80" spans="1:10" x14ac:dyDescent="0.25">
      <c r="A80" s="237"/>
      <c r="B80" s="238"/>
      <c r="C80" s="239"/>
      <c r="D80" s="87">
        <v>343</v>
      </c>
      <c r="E80" s="86" t="s">
        <v>100</v>
      </c>
      <c r="F80" s="86">
        <f t="shared" si="23"/>
        <v>0</v>
      </c>
      <c r="G80" s="86">
        <f t="shared" si="23"/>
        <v>2000</v>
      </c>
      <c r="H80" s="91">
        <f>SUM(H81)</f>
        <v>0</v>
      </c>
      <c r="I80" s="86">
        <f t="shared" ref="I80:J80" si="24">SUM(I81)</f>
        <v>2000</v>
      </c>
      <c r="J80" s="86">
        <f t="shared" si="24"/>
        <v>2000</v>
      </c>
    </row>
    <row r="81" spans="1:10" x14ac:dyDescent="0.25">
      <c r="A81" s="240"/>
      <c r="B81" s="241"/>
      <c r="C81" s="242"/>
      <c r="D81" s="46">
        <v>3431</v>
      </c>
      <c r="E81" s="44" t="s">
        <v>101</v>
      </c>
      <c r="F81" s="85"/>
      <c r="G81" s="44">
        <v>2000</v>
      </c>
      <c r="H81" s="92"/>
      <c r="I81" s="11">
        <v>2000</v>
      </c>
      <c r="J81" s="11">
        <v>2000</v>
      </c>
    </row>
    <row r="82" spans="1:10" x14ac:dyDescent="0.25">
      <c r="A82" s="228">
        <v>1013</v>
      </c>
      <c r="B82" s="229"/>
      <c r="C82" s="230"/>
      <c r="D82" s="124"/>
      <c r="E82" s="127" t="s">
        <v>48</v>
      </c>
      <c r="F82" s="10"/>
      <c r="G82" s="11"/>
      <c r="H82" s="11"/>
      <c r="I82" s="11"/>
      <c r="J82" s="12"/>
    </row>
    <row r="83" spans="1:10" ht="60" x14ac:dyDescent="0.25">
      <c r="A83" s="243" t="s">
        <v>81</v>
      </c>
      <c r="B83" s="244"/>
      <c r="C83" s="245"/>
      <c r="D83" s="125"/>
      <c r="E83" s="79" t="s">
        <v>82</v>
      </c>
      <c r="F83" s="10"/>
      <c r="G83" s="11"/>
      <c r="H83" s="11"/>
      <c r="I83" s="11"/>
      <c r="J83" s="12"/>
    </row>
    <row r="84" spans="1:10" x14ac:dyDescent="0.25">
      <c r="A84" s="249">
        <v>51</v>
      </c>
      <c r="B84" s="250"/>
      <c r="C84" s="251"/>
      <c r="D84" s="128"/>
      <c r="E84" s="128" t="s">
        <v>181</v>
      </c>
      <c r="F84" s="58"/>
      <c r="G84" s="59"/>
      <c r="H84" s="59"/>
      <c r="I84" s="59"/>
      <c r="J84" s="66"/>
    </row>
    <row r="85" spans="1:10" x14ac:dyDescent="0.25">
      <c r="A85" s="252">
        <v>3</v>
      </c>
      <c r="B85" s="253"/>
      <c r="C85" s="254"/>
      <c r="D85" s="130"/>
      <c r="E85" s="130" t="s">
        <v>24</v>
      </c>
      <c r="F85" s="72">
        <f>SUM(F86+F93)</f>
        <v>34144</v>
      </c>
      <c r="G85" s="72">
        <f>SUM(G86+G93)</f>
        <v>0</v>
      </c>
      <c r="H85" s="72">
        <f>SUM(H86+H93)</f>
        <v>0</v>
      </c>
      <c r="I85" s="72">
        <f>SUM(I86+I93)</f>
        <v>0</v>
      </c>
      <c r="J85" s="72">
        <f>SUM(J86+J93)</f>
        <v>0</v>
      </c>
    </row>
    <row r="86" spans="1:10" x14ac:dyDescent="0.25">
      <c r="A86" s="234">
        <v>31</v>
      </c>
      <c r="B86" s="235"/>
      <c r="C86" s="236"/>
      <c r="D86" s="148"/>
      <c r="E86" s="149" t="s">
        <v>25</v>
      </c>
      <c r="F86" s="150">
        <f t="shared" ref="F86:G86" si="25">SUM(F87+F89+F91)</f>
        <v>34144</v>
      </c>
      <c r="G86" s="150">
        <f t="shared" si="25"/>
        <v>0</v>
      </c>
      <c r="H86" s="150">
        <f>SUM(H87+H89+H91)</f>
        <v>0</v>
      </c>
      <c r="I86" s="150"/>
      <c r="J86" s="150"/>
    </row>
    <row r="87" spans="1:10" x14ac:dyDescent="0.25">
      <c r="A87" s="237"/>
      <c r="B87" s="238"/>
      <c r="C87" s="239"/>
      <c r="D87" s="82">
        <v>311</v>
      </c>
      <c r="E87" s="82" t="s">
        <v>89</v>
      </c>
      <c r="F87" s="72">
        <f t="shared" ref="F87:G87" si="26">SUM(F88)</f>
        <v>34144</v>
      </c>
      <c r="G87" s="72">
        <f t="shared" si="26"/>
        <v>0</v>
      </c>
      <c r="H87" s="72">
        <f>SUM(H88)</f>
        <v>0</v>
      </c>
      <c r="I87" s="72">
        <f t="shared" ref="I87:J87" si="27">SUM(I88)</f>
        <v>0</v>
      </c>
      <c r="J87" s="72">
        <f t="shared" si="27"/>
        <v>0</v>
      </c>
    </row>
    <row r="88" spans="1:10" x14ac:dyDescent="0.25">
      <c r="A88" s="240"/>
      <c r="B88" s="241"/>
      <c r="C88" s="242"/>
      <c r="D88" s="15">
        <v>3111</v>
      </c>
      <c r="E88" s="15" t="s">
        <v>88</v>
      </c>
      <c r="F88" s="10">
        <v>34144</v>
      </c>
      <c r="G88" s="11"/>
      <c r="H88" s="11"/>
      <c r="I88" s="11"/>
      <c r="J88" s="11"/>
    </row>
    <row r="89" spans="1:10" x14ac:dyDescent="0.25">
      <c r="A89" s="237"/>
      <c r="B89" s="238"/>
      <c r="C89" s="239"/>
      <c r="D89" s="82">
        <v>312</v>
      </c>
      <c r="E89" s="82" t="s">
        <v>90</v>
      </c>
      <c r="F89" s="72">
        <f t="shared" ref="F89:G89" si="28">SUM(F90)</f>
        <v>0</v>
      </c>
      <c r="G89" s="72">
        <f t="shared" si="28"/>
        <v>0</v>
      </c>
      <c r="H89" s="72">
        <f>SUM(H90)</f>
        <v>0</v>
      </c>
      <c r="I89" s="72">
        <f t="shared" ref="I89:J89" si="29">SUM(I90)</f>
        <v>0</v>
      </c>
      <c r="J89" s="72">
        <f t="shared" si="29"/>
        <v>0</v>
      </c>
    </row>
    <row r="90" spans="1:10" x14ac:dyDescent="0.25">
      <c r="A90" s="240"/>
      <c r="B90" s="241"/>
      <c r="C90" s="242"/>
      <c r="D90" s="15">
        <v>3121</v>
      </c>
      <c r="E90" s="15" t="s">
        <v>90</v>
      </c>
      <c r="F90" s="10"/>
      <c r="G90" s="11"/>
      <c r="H90" s="11"/>
      <c r="I90" s="11"/>
      <c r="J90" s="11"/>
    </row>
    <row r="91" spans="1:10" x14ac:dyDescent="0.25">
      <c r="A91" s="237"/>
      <c r="B91" s="238"/>
      <c r="C91" s="239"/>
      <c r="D91" s="82">
        <v>313</v>
      </c>
      <c r="E91" s="82" t="s">
        <v>91</v>
      </c>
      <c r="F91" s="72">
        <f>SUM(F92)</f>
        <v>0</v>
      </c>
      <c r="G91" s="72">
        <f>SUM(G92)</f>
        <v>0</v>
      </c>
      <c r="H91" s="72">
        <f>SUM(H92)</f>
        <v>0</v>
      </c>
      <c r="I91" s="72">
        <f t="shared" ref="I91:J91" si="30">SUM(I92)</f>
        <v>0</v>
      </c>
      <c r="J91" s="72">
        <f t="shared" si="30"/>
        <v>0</v>
      </c>
    </row>
    <row r="92" spans="1:10" x14ac:dyDescent="0.25">
      <c r="A92" s="240"/>
      <c r="B92" s="241"/>
      <c r="C92" s="242"/>
      <c r="D92" s="15">
        <v>3132</v>
      </c>
      <c r="E92" s="15" t="s">
        <v>92</v>
      </c>
      <c r="F92" s="10"/>
      <c r="G92" s="11"/>
      <c r="H92" s="11"/>
      <c r="I92" s="11"/>
      <c r="J92" s="11"/>
    </row>
    <row r="93" spans="1:10" x14ac:dyDescent="0.25">
      <c r="A93" s="234">
        <v>32</v>
      </c>
      <c r="B93" s="235"/>
      <c r="C93" s="236"/>
      <c r="D93" s="148"/>
      <c r="E93" s="149" t="s">
        <v>43</v>
      </c>
      <c r="F93" s="150">
        <f t="shared" ref="F93:G94" si="31">SUM(F94)</f>
        <v>0</v>
      </c>
      <c r="G93" s="150">
        <f t="shared" si="31"/>
        <v>0</v>
      </c>
      <c r="H93" s="150">
        <f>SUM(H94)</f>
        <v>0</v>
      </c>
      <c r="I93" s="150"/>
      <c r="J93" s="155"/>
    </row>
    <row r="94" spans="1:10" x14ac:dyDescent="0.25">
      <c r="A94" s="237"/>
      <c r="B94" s="238"/>
      <c r="C94" s="239"/>
      <c r="D94" s="101">
        <v>321</v>
      </c>
      <c r="E94" s="101" t="s">
        <v>93</v>
      </c>
      <c r="F94" s="72">
        <f t="shared" si="31"/>
        <v>0</v>
      </c>
      <c r="G94" s="72">
        <f>SUM(G95:G95)</f>
        <v>0</v>
      </c>
      <c r="H94" s="72">
        <f>SUM(H95)</f>
        <v>0</v>
      </c>
      <c r="I94" s="72">
        <f t="shared" ref="I94:J94" si="32">SUM(I95)</f>
        <v>0</v>
      </c>
      <c r="J94" s="72">
        <f t="shared" si="32"/>
        <v>0</v>
      </c>
    </row>
    <row r="95" spans="1:10" x14ac:dyDescent="0.25">
      <c r="A95" s="240"/>
      <c r="B95" s="241"/>
      <c r="C95" s="242"/>
      <c r="D95" s="94">
        <v>3212</v>
      </c>
      <c r="E95" s="94" t="s">
        <v>94</v>
      </c>
      <c r="F95" s="10"/>
      <c r="G95" s="11"/>
      <c r="H95" s="11"/>
      <c r="I95" s="11"/>
      <c r="J95" s="11"/>
    </row>
    <row r="96" spans="1:10" ht="23.25" customHeight="1" x14ac:dyDescent="0.25">
      <c r="A96" s="166"/>
      <c r="B96" s="167"/>
      <c r="C96" s="168"/>
      <c r="D96" s="183"/>
      <c r="E96" s="183"/>
      <c r="F96" s="10"/>
      <c r="G96" s="11"/>
      <c r="H96" s="11"/>
      <c r="I96" s="11"/>
      <c r="J96" s="11"/>
    </row>
    <row r="97" spans="1:10" x14ac:dyDescent="0.25">
      <c r="A97" s="228">
        <v>1001</v>
      </c>
      <c r="B97" s="229"/>
      <c r="C97" s="230"/>
      <c r="D97" s="159"/>
      <c r="E97" s="160" t="s">
        <v>48</v>
      </c>
      <c r="F97" s="10"/>
      <c r="G97" s="11"/>
      <c r="H97" s="11"/>
      <c r="I97" s="11"/>
      <c r="J97" s="12"/>
    </row>
    <row r="98" spans="1:10" x14ac:dyDescent="0.25">
      <c r="A98" s="243" t="s">
        <v>183</v>
      </c>
      <c r="B98" s="244"/>
      <c r="C98" s="245"/>
      <c r="D98" s="125"/>
      <c r="E98" s="79" t="s">
        <v>83</v>
      </c>
      <c r="F98" s="10"/>
      <c r="G98" s="11"/>
      <c r="H98" s="11"/>
      <c r="I98" s="11"/>
      <c r="J98" s="12"/>
    </row>
    <row r="99" spans="1:10" x14ac:dyDescent="0.25">
      <c r="A99" s="249">
        <v>11</v>
      </c>
      <c r="B99" s="250"/>
      <c r="C99" s="251"/>
      <c r="D99" s="128"/>
      <c r="E99" s="128" t="s">
        <v>20</v>
      </c>
      <c r="F99" s="58"/>
      <c r="G99" s="59"/>
      <c r="H99" s="59"/>
      <c r="I99" s="59"/>
      <c r="J99" s="66"/>
    </row>
    <row r="100" spans="1:10" x14ac:dyDescent="0.25">
      <c r="A100" s="252">
        <v>3</v>
      </c>
      <c r="B100" s="253"/>
      <c r="C100" s="254"/>
      <c r="D100" s="130"/>
      <c r="E100" s="130" t="s">
        <v>24</v>
      </c>
      <c r="F100" s="72">
        <f t="shared" ref="F100:J100" si="33">SUM(F101)</f>
        <v>10700</v>
      </c>
      <c r="G100" s="72">
        <f t="shared" si="33"/>
        <v>0</v>
      </c>
      <c r="H100" s="72">
        <f t="shared" si="33"/>
        <v>9600</v>
      </c>
      <c r="I100" s="72">
        <f t="shared" si="33"/>
        <v>10000</v>
      </c>
      <c r="J100" s="72">
        <f t="shared" si="33"/>
        <v>10000</v>
      </c>
    </row>
    <row r="101" spans="1:10" x14ac:dyDescent="0.25">
      <c r="A101" s="234">
        <v>31</v>
      </c>
      <c r="B101" s="235"/>
      <c r="C101" s="236"/>
      <c r="D101" s="148"/>
      <c r="E101" s="149" t="s">
        <v>25</v>
      </c>
      <c r="F101" s="152">
        <f>F104+F102</f>
        <v>10700</v>
      </c>
      <c r="G101" s="152">
        <f t="shared" ref="G101:J101" si="34">G104+G102</f>
        <v>0</v>
      </c>
      <c r="H101" s="152">
        <f t="shared" si="34"/>
        <v>9600</v>
      </c>
      <c r="I101" s="152">
        <f t="shared" si="34"/>
        <v>10000</v>
      </c>
      <c r="J101" s="152">
        <f t="shared" si="34"/>
        <v>10000</v>
      </c>
    </row>
    <row r="102" spans="1:10" x14ac:dyDescent="0.25">
      <c r="A102" s="151"/>
      <c r="B102" s="77"/>
      <c r="C102" s="78"/>
      <c r="D102" s="184">
        <v>311</v>
      </c>
      <c r="E102" s="161" t="s">
        <v>144</v>
      </c>
      <c r="F102" s="71">
        <f>F103</f>
        <v>0</v>
      </c>
      <c r="G102" s="71">
        <f t="shared" ref="G102:J102" si="35">G103</f>
        <v>0</v>
      </c>
      <c r="H102" s="71">
        <f t="shared" si="35"/>
        <v>9600</v>
      </c>
      <c r="I102" s="71">
        <f t="shared" si="35"/>
        <v>10000</v>
      </c>
      <c r="J102" s="71">
        <f t="shared" si="35"/>
        <v>10000</v>
      </c>
    </row>
    <row r="103" spans="1:10" x14ac:dyDescent="0.25">
      <c r="A103" s="156"/>
      <c r="B103" s="157"/>
      <c r="C103" s="158"/>
      <c r="D103" s="185">
        <v>3111</v>
      </c>
      <c r="E103" s="162" t="s">
        <v>88</v>
      </c>
      <c r="F103" s="10"/>
      <c r="G103" s="10"/>
      <c r="H103" s="10">
        <v>9600</v>
      </c>
      <c r="I103" s="10">
        <v>10000</v>
      </c>
      <c r="J103" s="10">
        <v>10000</v>
      </c>
    </row>
    <row r="104" spans="1:10" x14ac:dyDescent="0.25">
      <c r="A104" s="237"/>
      <c r="B104" s="238"/>
      <c r="C104" s="239"/>
      <c r="D104" s="82">
        <v>312</v>
      </c>
      <c r="E104" s="82" t="s">
        <v>90</v>
      </c>
      <c r="F104" s="72">
        <f>SUM(F105+F106)</f>
        <v>10700</v>
      </c>
      <c r="G104" s="72">
        <f t="shared" ref="G104:J104" si="36">SUM(G105+G106)</f>
        <v>0</v>
      </c>
      <c r="H104" s="72">
        <f t="shared" si="36"/>
        <v>0</v>
      </c>
      <c r="I104" s="72">
        <f t="shared" si="36"/>
        <v>0</v>
      </c>
      <c r="J104" s="72">
        <f t="shared" si="36"/>
        <v>0</v>
      </c>
    </row>
    <row r="105" spans="1:10" x14ac:dyDescent="0.25">
      <c r="A105" s="240"/>
      <c r="B105" s="241"/>
      <c r="C105" s="242"/>
      <c r="D105" s="15">
        <v>3121</v>
      </c>
      <c r="E105" s="15" t="s">
        <v>90</v>
      </c>
      <c r="F105" s="10">
        <v>9340</v>
      </c>
      <c r="G105" s="11"/>
      <c r="H105" s="11"/>
      <c r="I105" s="11"/>
      <c r="J105" s="11"/>
    </row>
    <row r="106" spans="1:10" x14ac:dyDescent="0.25">
      <c r="A106" s="166"/>
      <c r="B106" s="167"/>
      <c r="C106" s="168"/>
      <c r="D106" s="15">
        <v>3132</v>
      </c>
      <c r="E106" s="15" t="s">
        <v>182</v>
      </c>
      <c r="F106" s="10">
        <v>1360</v>
      </c>
      <c r="G106" s="11"/>
      <c r="H106" s="11"/>
      <c r="I106" s="11"/>
      <c r="J106" s="11"/>
    </row>
    <row r="107" spans="1:10" ht="30.75" customHeight="1" x14ac:dyDescent="0.25">
      <c r="A107" s="267" t="s">
        <v>184</v>
      </c>
      <c r="B107" s="268"/>
      <c r="C107" s="168"/>
      <c r="D107" s="186"/>
      <c r="E107" s="187" t="s">
        <v>185</v>
      </c>
      <c r="F107" s="10"/>
      <c r="G107" s="11"/>
      <c r="H107" s="11"/>
      <c r="I107" s="11"/>
      <c r="J107" s="11"/>
    </row>
    <row r="108" spans="1:10" x14ac:dyDescent="0.25">
      <c r="A108" s="192">
        <v>51</v>
      </c>
      <c r="B108" s="188"/>
      <c r="C108" s="189"/>
      <c r="D108" s="190"/>
      <c r="E108" s="191" t="s">
        <v>181</v>
      </c>
      <c r="F108" s="58">
        <f>F109+F113</f>
        <v>16831.849999999999</v>
      </c>
      <c r="G108" s="58">
        <f t="shared" ref="G108:I108" si="37">G109+G113</f>
        <v>19000</v>
      </c>
      <c r="H108" s="58">
        <f t="shared" si="37"/>
        <v>15000</v>
      </c>
      <c r="I108" s="58">
        <f t="shared" si="37"/>
        <v>15000</v>
      </c>
      <c r="J108" s="58">
        <f>J109+J113</f>
        <v>15000</v>
      </c>
    </row>
    <row r="109" spans="1:10" x14ac:dyDescent="0.25">
      <c r="A109" s="166">
        <v>32</v>
      </c>
      <c r="B109" s="167"/>
      <c r="C109" s="168"/>
      <c r="D109" s="186"/>
      <c r="E109" s="15"/>
      <c r="F109" s="10">
        <f>F110</f>
        <v>7718.17</v>
      </c>
      <c r="G109" s="10">
        <f t="shared" ref="G109:J109" si="38">G110</f>
        <v>10000</v>
      </c>
      <c r="H109" s="10">
        <f t="shared" si="38"/>
        <v>7000</v>
      </c>
      <c r="I109" s="10">
        <f t="shared" si="38"/>
        <v>7000</v>
      </c>
      <c r="J109" s="10">
        <f t="shared" si="38"/>
        <v>7000</v>
      </c>
    </row>
    <row r="110" spans="1:10" x14ac:dyDescent="0.25">
      <c r="A110" s="166"/>
      <c r="B110" s="167"/>
      <c r="C110" s="168"/>
      <c r="D110" s="186">
        <v>322</v>
      </c>
      <c r="E110" s="15" t="s">
        <v>130</v>
      </c>
      <c r="F110" s="10">
        <f>F111</f>
        <v>7718.17</v>
      </c>
      <c r="G110" s="10">
        <f t="shared" ref="G110:J110" si="39">G111</f>
        <v>10000</v>
      </c>
      <c r="H110" s="10">
        <f t="shared" si="39"/>
        <v>7000</v>
      </c>
      <c r="I110" s="10">
        <f t="shared" si="39"/>
        <v>7000</v>
      </c>
      <c r="J110" s="10">
        <f t="shared" si="39"/>
        <v>7000</v>
      </c>
    </row>
    <row r="111" spans="1:10" x14ac:dyDescent="0.25">
      <c r="A111" s="166"/>
      <c r="B111" s="167"/>
      <c r="C111" s="168"/>
      <c r="D111" s="186">
        <v>3222</v>
      </c>
      <c r="E111" s="15" t="s">
        <v>96</v>
      </c>
      <c r="F111" s="10">
        <v>7718.17</v>
      </c>
      <c r="G111" s="11">
        <v>10000</v>
      </c>
      <c r="H111" s="11">
        <v>7000</v>
      </c>
      <c r="I111" s="11">
        <v>7000</v>
      </c>
      <c r="J111" s="11">
        <v>7000</v>
      </c>
    </row>
    <row r="112" spans="1:10" ht="25.5" customHeight="1" x14ac:dyDescent="0.25">
      <c r="A112" s="267" t="s">
        <v>186</v>
      </c>
      <c r="B112" s="268"/>
      <c r="C112" s="269"/>
      <c r="D112" s="193"/>
      <c r="E112" s="187" t="s">
        <v>187</v>
      </c>
      <c r="F112" s="10"/>
      <c r="G112" s="11"/>
      <c r="H112" s="11"/>
      <c r="I112" s="11"/>
      <c r="J112" s="11"/>
    </row>
    <row r="113" spans="1:10" ht="17.25" customHeight="1" x14ac:dyDescent="0.25">
      <c r="A113" s="196">
        <v>32</v>
      </c>
      <c r="B113" s="194"/>
      <c r="C113" s="195"/>
      <c r="D113" s="193"/>
      <c r="E113" s="187"/>
      <c r="F113" s="10">
        <f>F114</f>
        <v>9113.68</v>
      </c>
      <c r="G113" s="10">
        <f t="shared" ref="G113:J113" si="40">G114</f>
        <v>9000</v>
      </c>
      <c r="H113" s="10">
        <f t="shared" si="40"/>
        <v>8000</v>
      </c>
      <c r="I113" s="10">
        <f t="shared" si="40"/>
        <v>8000</v>
      </c>
      <c r="J113" s="10">
        <f t="shared" si="40"/>
        <v>8000</v>
      </c>
    </row>
    <row r="114" spans="1:10" ht="18" customHeight="1" x14ac:dyDescent="0.25">
      <c r="A114" s="166"/>
      <c r="B114" s="167"/>
      <c r="C114" s="168"/>
      <c r="D114" s="186">
        <v>322</v>
      </c>
      <c r="E114" s="15" t="s">
        <v>95</v>
      </c>
      <c r="F114" s="10">
        <f>F115</f>
        <v>9113.68</v>
      </c>
      <c r="G114" s="10">
        <f>G115</f>
        <v>9000</v>
      </c>
      <c r="H114" s="10">
        <f>H115</f>
        <v>8000</v>
      </c>
      <c r="I114" s="10">
        <f>I115</f>
        <v>8000</v>
      </c>
      <c r="J114" s="10">
        <f>J115</f>
        <v>8000</v>
      </c>
    </row>
    <row r="115" spans="1:10" ht="20.25" customHeight="1" x14ac:dyDescent="0.25">
      <c r="A115" s="166"/>
      <c r="B115" s="167"/>
      <c r="C115" s="168"/>
      <c r="D115" s="186">
        <v>3222</v>
      </c>
      <c r="E115" s="15" t="s">
        <v>96</v>
      </c>
      <c r="F115" s="10">
        <v>9113.68</v>
      </c>
      <c r="G115" s="11">
        <v>9000</v>
      </c>
      <c r="H115" s="11">
        <v>8000</v>
      </c>
      <c r="I115" s="11">
        <v>8000</v>
      </c>
      <c r="J115" s="11">
        <v>8000</v>
      </c>
    </row>
    <row r="116" spans="1:10" ht="20.25" customHeight="1" x14ac:dyDescent="0.25">
      <c r="A116" s="180"/>
      <c r="B116" s="181"/>
      <c r="C116" s="182"/>
      <c r="D116" s="186"/>
      <c r="E116" s="186"/>
      <c r="F116" s="10"/>
      <c r="G116" s="11"/>
      <c r="H116" s="11"/>
      <c r="I116" s="11"/>
      <c r="J116" s="11"/>
    </row>
    <row r="117" spans="1:10" x14ac:dyDescent="0.25">
      <c r="A117" s="231">
        <v>1001</v>
      </c>
      <c r="B117" s="232"/>
      <c r="C117" s="233"/>
      <c r="D117" s="127"/>
      <c r="E117" s="127" t="s">
        <v>48</v>
      </c>
      <c r="F117" s="10"/>
      <c r="G117" s="11"/>
      <c r="H117" s="11"/>
      <c r="I117" s="11"/>
      <c r="J117" s="11"/>
    </row>
    <row r="118" spans="1:10" x14ac:dyDescent="0.25">
      <c r="A118" s="231" t="s">
        <v>51</v>
      </c>
      <c r="B118" s="232"/>
      <c r="C118" s="233"/>
      <c r="D118" s="127"/>
      <c r="E118" s="127" t="s">
        <v>52</v>
      </c>
      <c r="F118" s="10"/>
      <c r="G118" s="11"/>
      <c r="H118" s="11"/>
      <c r="I118" s="11"/>
      <c r="J118" s="11"/>
    </row>
    <row r="119" spans="1:10" x14ac:dyDescent="0.25">
      <c r="A119" s="270" t="s">
        <v>49</v>
      </c>
      <c r="B119" s="271"/>
      <c r="C119" s="272"/>
      <c r="D119" s="133"/>
      <c r="E119" s="133" t="s">
        <v>50</v>
      </c>
      <c r="F119" s="10"/>
      <c r="G119" s="11"/>
      <c r="H119" s="11"/>
      <c r="I119" s="11"/>
      <c r="J119" s="12"/>
    </row>
    <row r="120" spans="1:10" x14ac:dyDescent="0.25">
      <c r="A120" s="276" t="s">
        <v>85</v>
      </c>
      <c r="B120" s="277"/>
      <c r="C120" s="278"/>
      <c r="D120" s="135"/>
      <c r="E120" s="135" t="s">
        <v>20</v>
      </c>
      <c r="F120" s="80"/>
      <c r="G120" s="80"/>
      <c r="H120" s="80"/>
      <c r="I120" s="80"/>
      <c r="J120" s="80"/>
    </row>
    <row r="121" spans="1:10" ht="25.5" x14ac:dyDescent="0.25">
      <c r="A121" s="273">
        <v>4</v>
      </c>
      <c r="B121" s="274"/>
      <c r="C121" s="275"/>
      <c r="D121" s="132"/>
      <c r="E121" s="132" t="s">
        <v>26</v>
      </c>
      <c r="F121" s="51">
        <f>SUM(F122+F132+F137)</f>
        <v>88314</v>
      </c>
      <c r="G121" s="51">
        <f t="shared" ref="G121:J121" si="41">SUM(G122+G132+G137)</f>
        <v>80000</v>
      </c>
      <c r="H121" s="51">
        <f t="shared" si="41"/>
        <v>74000</v>
      </c>
      <c r="I121" s="51">
        <f t="shared" si="41"/>
        <v>125000</v>
      </c>
      <c r="J121" s="51">
        <f t="shared" si="41"/>
        <v>125000</v>
      </c>
    </row>
    <row r="122" spans="1:10" ht="25.5" x14ac:dyDescent="0.25">
      <c r="A122" s="234">
        <v>42</v>
      </c>
      <c r="B122" s="235"/>
      <c r="C122" s="236"/>
      <c r="D122" s="148"/>
      <c r="E122" s="149" t="s">
        <v>67</v>
      </c>
      <c r="F122" s="150">
        <f>SUM(F123+F125)</f>
        <v>64808</v>
      </c>
      <c r="G122" s="150">
        <f t="shared" ref="G122:J122" si="42">SUM(G123+G125)</f>
        <v>80000</v>
      </c>
      <c r="H122" s="150">
        <f t="shared" si="42"/>
        <v>49000</v>
      </c>
      <c r="I122" s="150">
        <f t="shared" si="42"/>
        <v>100000</v>
      </c>
      <c r="J122" s="150">
        <f t="shared" si="42"/>
        <v>100000</v>
      </c>
    </row>
    <row r="123" spans="1:10" x14ac:dyDescent="0.25">
      <c r="A123" s="151"/>
      <c r="B123" s="77"/>
      <c r="C123" s="78"/>
      <c r="D123" s="78">
        <v>421</v>
      </c>
      <c r="E123" s="130" t="s">
        <v>147</v>
      </c>
      <c r="F123" s="72">
        <f>F124</f>
        <v>0</v>
      </c>
      <c r="G123" s="72">
        <f t="shared" ref="G123:J123" si="43">G124</f>
        <v>0</v>
      </c>
      <c r="H123" s="72">
        <f t="shared" si="43"/>
        <v>0</v>
      </c>
      <c r="I123" s="72">
        <f t="shared" si="43"/>
        <v>50000</v>
      </c>
      <c r="J123" s="72">
        <f t="shared" si="43"/>
        <v>50000</v>
      </c>
    </row>
    <row r="124" spans="1:10" x14ac:dyDescent="0.25">
      <c r="A124" s="121"/>
      <c r="B124" s="122"/>
      <c r="C124" s="123"/>
      <c r="D124" s="123">
        <v>4212</v>
      </c>
      <c r="E124" s="134" t="s">
        <v>148</v>
      </c>
      <c r="F124" s="10"/>
      <c r="G124" s="11"/>
      <c r="H124" s="11">
        <v>0</v>
      </c>
      <c r="I124" s="11">
        <v>50000</v>
      </c>
      <c r="J124" s="12">
        <v>50000</v>
      </c>
    </row>
    <row r="125" spans="1:10" x14ac:dyDescent="0.25">
      <c r="A125" s="151"/>
      <c r="B125" s="77"/>
      <c r="C125" s="78"/>
      <c r="D125" s="78">
        <v>422</v>
      </c>
      <c r="E125" s="178" t="s">
        <v>150</v>
      </c>
      <c r="F125" s="71">
        <f>SUM(F126:F129)</f>
        <v>64808</v>
      </c>
      <c r="G125" s="71">
        <f t="shared" ref="G125:J125" si="44">SUM(G126:G129)</f>
        <v>80000</v>
      </c>
      <c r="H125" s="71">
        <f t="shared" si="44"/>
        <v>49000</v>
      </c>
      <c r="I125" s="71">
        <f t="shared" si="44"/>
        <v>50000</v>
      </c>
      <c r="J125" s="71">
        <f t="shared" si="44"/>
        <v>50000</v>
      </c>
    </row>
    <row r="126" spans="1:10" x14ac:dyDescent="0.25">
      <c r="A126" s="175"/>
      <c r="B126" s="176"/>
      <c r="C126" s="177"/>
      <c r="D126" s="177">
        <v>4221</v>
      </c>
      <c r="E126" s="179" t="s">
        <v>126</v>
      </c>
      <c r="F126" s="10">
        <v>27466</v>
      </c>
      <c r="G126" s="11">
        <v>80000</v>
      </c>
      <c r="H126" s="11">
        <v>40000</v>
      </c>
      <c r="I126" s="11">
        <v>30000</v>
      </c>
      <c r="J126" s="12">
        <v>30000</v>
      </c>
    </row>
    <row r="127" spans="1:10" x14ac:dyDescent="0.25">
      <c r="A127" s="175"/>
      <c r="B127" s="176"/>
      <c r="C127" s="177"/>
      <c r="D127" s="177">
        <v>4225</v>
      </c>
      <c r="E127" s="179" t="s">
        <v>140</v>
      </c>
      <c r="F127" s="10">
        <v>3000</v>
      </c>
      <c r="G127" s="11"/>
      <c r="H127" s="11">
        <v>4000</v>
      </c>
      <c r="I127" s="11"/>
      <c r="J127" s="12"/>
    </row>
    <row r="128" spans="1:10" x14ac:dyDescent="0.25">
      <c r="A128" s="175"/>
      <c r="B128" s="176"/>
      <c r="C128" s="177"/>
      <c r="D128" s="177">
        <v>4226</v>
      </c>
      <c r="E128" s="179" t="s">
        <v>167</v>
      </c>
      <c r="F128" s="10">
        <v>6800</v>
      </c>
      <c r="G128" s="11"/>
      <c r="H128" s="11">
        <v>5000</v>
      </c>
      <c r="I128" s="11">
        <v>10000</v>
      </c>
      <c r="J128" s="12">
        <v>10000</v>
      </c>
    </row>
    <row r="129" spans="1:10" x14ac:dyDescent="0.25">
      <c r="A129" s="175"/>
      <c r="B129" s="176"/>
      <c r="C129" s="177"/>
      <c r="D129" s="177">
        <v>4227</v>
      </c>
      <c r="E129" s="179" t="s">
        <v>141</v>
      </c>
      <c r="F129" s="10">
        <v>27542</v>
      </c>
      <c r="G129" s="11"/>
      <c r="H129" s="11"/>
      <c r="I129" s="11">
        <v>10000</v>
      </c>
      <c r="J129" s="12">
        <v>10000</v>
      </c>
    </row>
    <row r="130" spans="1:10" ht="19.5" customHeight="1" x14ac:dyDescent="0.25">
      <c r="A130" s="270" t="s">
        <v>191</v>
      </c>
      <c r="B130" s="271"/>
      <c r="C130" s="272"/>
      <c r="D130" s="133"/>
      <c r="E130" s="133" t="s">
        <v>65</v>
      </c>
      <c r="F130" s="11"/>
      <c r="G130" s="11"/>
      <c r="H130" s="11"/>
      <c r="I130" s="11"/>
      <c r="J130" s="11"/>
    </row>
    <row r="131" spans="1:10" ht="25.5" x14ac:dyDescent="0.25">
      <c r="A131" s="273">
        <v>4</v>
      </c>
      <c r="B131" s="274"/>
      <c r="C131" s="275"/>
      <c r="D131" s="132"/>
      <c r="E131" s="132" t="s">
        <v>26</v>
      </c>
      <c r="F131" s="51">
        <f>SUM(F132)</f>
        <v>1860</v>
      </c>
      <c r="G131" s="51">
        <f t="shared" ref="G131:J131" si="45">SUM(G132)</f>
        <v>0</v>
      </c>
      <c r="H131" s="51">
        <f t="shared" si="45"/>
        <v>0</v>
      </c>
      <c r="I131" s="51">
        <f t="shared" si="45"/>
        <v>0</v>
      </c>
      <c r="J131" s="51">
        <f t="shared" si="45"/>
        <v>0</v>
      </c>
    </row>
    <row r="132" spans="1:10" ht="25.5" x14ac:dyDescent="0.25">
      <c r="A132" s="234">
        <v>42</v>
      </c>
      <c r="B132" s="235"/>
      <c r="C132" s="236"/>
      <c r="D132" s="148"/>
      <c r="E132" s="149" t="s">
        <v>67</v>
      </c>
      <c r="F132" s="152">
        <f>F133</f>
        <v>1860</v>
      </c>
      <c r="G132" s="152">
        <f t="shared" ref="G132:J133" si="46">G133</f>
        <v>0</v>
      </c>
      <c r="H132" s="152">
        <f t="shared" si="46"/>
        <v>0</v>
      </c>
      <c r="I132" s="152">
        <f t="shared" si="46"/>
        <v>0</v>
      </c>
      <c r="J132" s="152">
        <f t="shared" si="46"/>
        <v>0</v>
      </c>
    </row>
    <row r="133" spans="1:10" ht="25.5" x14ac:dyDescent="0.25">
      <c r="A133" s="151"/>
      <c r="B133" s="77"/>
      <c r="C133" s="78"/>
      <c r="D133" s="78">
        <v>424</v>
      </c>
      <c r="E133" s="130" t="s">
        <v>149</v>
      </c>
      <c r="F133" s="71">
        <f>F134</f>
        <v>1860</v>
      </c>
      <c r="G133" s="71">
        <f t="shared" si="46"/>
        <v>0</v>
      </c>
      <c r="H133" s="71">
        <f t="shared" si="46"/>
        <v>0</v>
      </c>
      <c r="I133" s="71">
        <f t="shared" si="46"/>
        <v>0</v>
      </c>
      <c r="J133" s="71">
        <f t="shared" si="46"/>
        <v>0</v>
      </c>
    </row>
    <row r="134" spans="1:10" x14ac:dyDescent="0.25">
      <c r="A134" s="121"/>
      <c r="B134" s="122"/>
      <c r="C134" s="123"/>
      <c r="D134" s="123">
        <v>4241</v>
      </c>
      <c r="E134" s="134" t="s">
        <v>125</v>
      </c>
      <c r="F134" s="10">
        <v>1860</v>
      </c>
      <c r="G134" s="11"/>
      <c r="H134" s="11"/>
      <c r="I134" s="11"/>
      <c r="J134" s="12"/>
    </row>
    <row r="135" spans="1:10" x14ac:dyDescent="0.25">
      <c r="A135" s="270" t="s">
        <v>86</v>
      </c>
      <c r="B135" s="271"/>
      <c r="C135" s="272"/>
      <c r="D135" s="133"/>
      <c r="E135" s="133" t="s">
        <v>65</v>
      </c>
      <c r="F135" s="11"/>
      <c r="G135" s="11"/>
      <c r="H135" s="11"/>
      <c r="I135" s="11"/>
      <c r="J135" s="11"/>
    </row>
    <row r="136" spans="1:10" ht="25.5" x14ac:dyDescent="0.25">
      <c r="A136" s="273">
        <v>4</v>
      </c>
      <c r="B136" s="274"/>
      <c r="C136" s="275"/>
      <c r="D136" s="132"/>
      <c r="E136" s="132" t="s">
        <v>26</v>
      </c>
      <c r="F136" s="51">
        <f t="shared" ref="F136:J136" si="47">SUM(F137)</f>
        <v>21646</v>
      </c>
      <c r="G136" s="51">
        <f t="shared" si="47"/>
        <v>0</v>
      </c>
      <c r="H136" s="51">
        <f t="shared" si="47"/>
        <v>25000</v>
      </c>
      <c r="I136" s="51">
        <f t="shared" si="47"/>
        <v>25000</v>
      </c>
      <c r="J136" s="51">
        <f t="shared" si="47"/>
        <v>25000</v>
      </c>
    </row>
    <row r="137" spans="1:10" ht="25.5" x14ac:dyDescent="0.25">
      <c r="A137" s="234">
        <v>42</v>
      </c>
      <c r="B137" s="235"/>
      <c r="C137" s="236"/>
      <c r="D137" s="148"/>
      <c r="E137" s="149" t="s">
        <v>67</v>
      </c>
      <c r="F137" s="150">
        <f t="shared" ref="F137:J137" si="48">SUM(F140+F142)</f>
        <v>21646</v>
      </c>
      <c r="G137" s="150">
        <f t="shared" si="48"/>
        <v>0</v>
      </c>
      <c r="H137" s="150">
        <f t="shared" si="48"/>
        <v>25000</v>
      </c>
      <c r="I137" s="150">
        <f t="shared" si="48"/>
        <v>25000</v>
      </c>
      <c r="J137" s="150">
        <f t="shared" si="48"/>
        <v>25000</v>
      </c>
    </row>
    <row r="138" spans="1:10" x14ac:dyDescent="0.25">
      <c r="A138" s="261"/>
      <c r="B138" s="262"/>
      <c r="C138" s="263"/>
      <c r="D138" s="78">
        <v>421</v>
      </c>
      <c r="E138" s="130" t="s">
        <v>147</v>
      </c>
      <c r="F138" s="72">
        <f t="shared" ref="F138:G138" si="49">SUM(F139)</f>
        <v>0</v>
      </c>
      <c r="G138" s="72">
        <f t="shared" si="49"/>
        <v>0</v>
      </c>
      <c r="H138" s="72">
        <f>SUM(H139)</f>
        <v>0</v>
      </c>
      <c r="I138" s="72">
        <f>SUM(I139)</f>
        <v>0</v>
      </c>
      <c r="J138" s="73"/>
    </row>
    <row r="139" spans="1:10" x14ac:dyDescent="0.25">
      <c r="A139" s="255"/>
      <c r="B139" s="256"/>
      <c r="C139" s="257"/>
      <c r="D139" s="123">
        <v>4212</v>
      </c>
      <c r="E139" s="134" t="s">
        <v>148</v>
      </c>
      <c r="F139" s="10"/>
      <c r="G139" s="11"/>
      <c r="H139" s="11"/>
      <c r="I139" s="11"/>
      <c r="J139" s="12"/>
    </row>
    <row r="140" spans="1:10" x14ac:dyDescent="0.25">
      <c r="A140" s="151"/>
      <c r="B140" s="77"/>
      <c r="C140" s="78"/>
      <c r="D140" s="78">
        <v>422</v>
      </c>
      <c r="E140" s="130" t="s">
        <v>150</v>
      </c>
      <c r="F140" s="72">
        <f t="shared" ref="F140:G140" si="50">SUM(F141)</f>
        <v>0</v>
      </c>
      <c r="G140" s="72">
        <f t="shared" si="50"/>
        <v>0</v>
      </c>
      <c r="H140" s="72">
        <f>SUM(H141)</f>
        <v>0</v>
      </c>
      <c r="I140" s="72">
        <f t="shared" ref="I140:J140" si="51">SUM(I141)</f>
        <v>0</v>
      </c>
      <c r="J140" s="72">
        <f t="shared" si="51"/>
        <v>0</v>
      </c>
    </row>
    <row r="141" spans="1:10" x14ac:dyDescent="0.25">
      <c r="A141" s="258"/>
      <c r="B141" s="259"/>
      <c r="C141" s="260"/>
      <c r="D141" s="197">
        <v>4221</v>
      </c>
      <c r="E141" s="44" t="s">
        <v>126</v>
      </c>
      <c r="F141" s="44"/>
      <c r="G141" s="44"/>
      <c r="H141" s="44"/>
      <c r="I141" s="44"/>
      <c r="J141" s="44"/>
    </row>
    <row r="142" spans="1:10" ht="25.5" x14ac:dyDescent="0.25">
      <c r="A142" s="264"/>
      <c r="B142" s="265"/>
      <c r="C142" s="266"/>
      <c r="D142" s="78">
        <v>424</v>
      </c>
      <c r="E142" s="130" t="s">
        <v>149</v>
      </c>
      <c r="F142" s="72">
        <f t="shared" ref="F142:G142" si="52">SUM(F143)</f>
        <v>21646</v>
      </c>
      <c r="G142" s="72">
        <f t="shared" si="52"/>
        <v>0</v>
      </c>
      <c r="H142" s="72">
        <f>SUM(H143)</f>
        <v>25000</v>
      </c>
      <c r="I142" s="72">
        <f t="shared" ref="I142:J142" si="53">SUM(I143)</f>
        <v>25000</v>
      </c>
      <c r="J142" s="72">
        <f t="shared" si="53"/>
        <v>25000</v>
      </c>
    </row>
    <row r="143" spans="1:10" x14ac:dyDescent="0.25">
      <c r="A143" s="258"/>
      <c r="B143" s="259"/>
      <c r="C143" s="260"/>
      <c r="D143" s="123">
        <v>4241</v>
      </c>
      <c r="E143" s="134" t="s">
        <v>125</v>
      </c>
      <c r="F143" s="10">
        <v>21646</v>
      </c>
      <c r="G143" s="11"/>
      <c r="H143" s="11">
        <v>25000</v>
      </c>
      <c r="I143" s="11">
        <v>25000</v>
      </c>
      <c r="J143" s="12">
        <v>25000</v>
      </c>
    </row>
    <row r="144" spans="1:10" x14ac:dyDescent="0.25">
      <c r="A144" s="258"/>
      <c r="B144" s="259"/>
      <c r="C144" s="260"/>
      <c r="D144" s="136"/>
      <c r="E144" s="85"/>
      <c r="F144" s="85"/>
      <c r="G144" s="44"/>
      <c r="H144" s="44"/>
      <c r="I144" s="44"/>
      <c r="J144" s="44"/>
    </row>
    <row r="145" spans="1:10" ht="14.25" customHeight="1" x14ac:dyDescent="0.25">
      <c r="A145" s="255" t="s">
        <v>84</v>
      </c>
      <c r="B145" s="256"/>
      <c r="C145" s="257"/>
      <c r="D145" s="131"/>
      <c r="E145" s="134"/>
      <c r="F145" s="11">
        <f>SUM(F9+F34+F47+F85+F100+F108+F121)</f>
        <v>3680570.0500000003</v>
      </c>
      <c r="G145" s="11">
        <f t="shared" ref="G145:I145" si="54">SUM(G9+G34+G47+G85+G100+G108+G121)</f>
        <v>3956000</v>
      </c>
      <c r="H145" s="11">
        <f t="shared" si="54"/>
        <v>4344800</v>
      </c>
      <c r="I145" s="11">
        <f t="shared" si="54"/>
        <v>4099825</v>
      </c>
      <c r="J145" s="11">
        <f>SUM(J9+J34+J47+J85+J100+J108+J121)</f>
        <v>4139733</v>
      </c>
    </row>
    <row r="146" spans="1:10" ht="15" customHeight="1" x14ac:dyDescent="0.25">
      <c r="A146" s="258"/>
      <c r="B146" s="259"/>
      <c r="C146" s="260"/>
      <c r="D146" s="136"/>
      <c r="E146" s="44"/>
      <c r="F146" s="44"/>
      <c r="G146" s="44"/>
      <c r="H146" s="44"/>
      <c r="I146" s="44"/>
      <c r="J146" s="44"/>
    </row>
    <row r="147" spans="1:10" x14ac:dyDescent="0.25">
      <c r="A147" s="258"/>
      <c r="B147" s="259"/>
      <c r="C147" s="260"/>
      <c r="D147" s="136"/>
      <c r="E147" s="44"/>
      <c r="F147" s="44"/>
      <c r="G147" s="44"/>
      <c r="H147" s="44"/>
      <c r="I147" s="44"/>
      <c r="J147" s="44"/>
    </row>
    <row r="149" spans="1:10" ht="15" customHeight="1" x14ac:dyDescent="0.25"/>
  </sheetData>
  <mergeCells count="90">
    <mergeCell ref="A51:C51"/>
    <mergeCell ref="A97:C97"/>
    <mergeCell ref="A107:B107"/>
    <mergeCell ref="A112:C112"/>
    <mergeCell ref="A144:C144"/>
    <mergeCell ref="A122:C122"/>
    <mergeCell ref="A130:C130"/>
    <mergeCell ref="A131:C131"/>
    <mergeCell ref="A132:C132"/>
    <mergeCell ref="A135:C135"/>
    <mergeCell ref="A136:C136"/>
    <mergeCell ref="A118:C118"/>
    <mergeCell ref="A119:C119"/>
    <mergeCell ref="A120:C120"/>
    <mergeCell ref="A121:C121"/>
    <mergeCell ref="A117:C117"/>
    <mergeCell ref="A145:C145"/>
    <mergeCell ref="A146:C146"/>
    <mergeCell ref="A147:C147"/>
    <mergeCell ref="A137:C137"/>
    <mergeCell ref="A138:C138"/>
    <mergeCell ref="A139:C139"/>
    <mergeCell ref="A141:C141"/>
    <mergeCell ref="A142:C142"/>
    <mergeCell ref="A143:C143"/>
    <mergeCell ref="A104:C104"/>
    <mergeCell ref="A105:C105"/>
    <mergeCell ref="A98:C98"/>
    <mergeCell ref="A99:C99"/>
    <mergeCell ref="A100:C100"/>
    <mergeCell ref="A101:C101"/>
    <mergeCell ref="A93:C93"/>
    <mergeCell ref="A94:C94"/>
    <mergeCell ref="A95:C95"/>
    <mergeCell ref="A87:C87"/>
    <mergeCell ref="A88:C88"/>
    <mergeCell ref="A89:C89"/>
    <mergeCell ref="A90:C90"/>
    <mergeCell ref="A91:C91"/>
    <mergeCell ref="A92:C92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62:C62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48:C48"/>
    <mergeCell ref="A49:C49"/>
    <mergeCell ref="A50:C50"/>
    <mergeCell ref="A10:C10"/>
    <mergeCell ref="A17:C17"/>
    <mergeCell ref="A31:C31"/>
    <mergeCell ref="A32:C32"/>
    <mergeCell ref="A33:C33"/>
    <mergeCell ref="A35:C35"/>
    <mergeCell ref="A46:C46"/>
    <mergeCell ref="A1:J1"/>
    <mergeCell ref="A3:J3"/>
    <mergeCell ref="A5:C5"/>
    <mergeCell ref="A6:C6"/>
    <mergeCell ref="A7:C7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 u EUR</vt:lpstr>
      <vt:lpstr>SAŽETAK u HRK</vt:lpstr>
      <vt:lpstr> Račun prihoda i rashoda u HRK</vt:lpstr>
      <vt:lpstr> Račun prihoda i rashoda u EUR</vt:lpstr>
      <vt:lpstr>Rashodi prema funkcijskoj kl</vt:lpstr>
      <vt:lpstr>Račun financiranja</vt:lpstr>
      <vt:lpstr>POSEBNI DIO</vt:lpstr>
      <vt:lpstr>' Račun prihoda i rashoda u EUR'!Podrucje_ispisa</vt:lpstr>
      <vt:lpstr>' Račun prihoda i rashoda u HRK'!Podrucje_ispisa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Tajništvo</cp:lastModifiedBy>
  <cp:lastPrinted>2022-12-20T08:32:39Z</cp:lastPrinted>
  <dcterms:created xsi:type="dcterms:W3CDTF">2022-08-12T12:51:27Z</dcterms:created>
  <dcterms:modified xsi:type="dcterms:W3CDTF">2022-12-20T08:32:49Z</dcterms:modified>
</cp:coreProperties>
</file>